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iokernsprit\material\"/>
    </mc:Choice>
  </mc:AlternateContent>
  <xr:revisionPtr revIDLastSave="0" documentId="13_ncr:1_{6329F958-E2FD-480C-8827-A1C5192CBF2E}" xr6:coauthVersionLast="47" xr6:coauthVersionMax="47" xr10:uidLastSave="{00000000-0000-0000-0000-000000000000}"/>
  <bookViews>
    <workbookView xWindow="-96" yWindow="-96" windowWidth="23232" windowHeight="12696" xr2:uid="{2421F976-78FE-4CAC-AF9A-63165ECA7A97}"/>
  </bookViews>
  <sheets>
    <sheet name="100M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" i="1" l="1"/>
  <c r="I125" i="1"/>
  <c r="I127" i="1" s="1"/>
  <c r="I129" i="1" s="1"/>
  <c r="J129" i="1" s="1"/>
  <c r="J119" i="1"/>
  <c r="H97" i="1"/>
  <c r="J76" i="1"/>
  <c r="J71" i="1"/>
  <c r="J52" i="1"/>
  <c r="J48" i="1"/>
  <c r="J43" i="1"/>
  <c r="J39" i="1"/>
  <c r="J33" i="1"/>
  <c r="I16" i="1"/>
  <c r="I18" i="1" s="1"/>
  <c r="J18" i="1" s="1"/>
  <c r="I11" i="1"/>
  <c r="I19" i="1" s="1"/>
  <c r="J16" i="1" l="1"/>
  <c r="J78" i="1"/>
  <c r="I20" i="1"/>
  <c r="I21" i="1" s="1"/>
  <c r="I22" i="1" s="1"/>
  <c r="I100" i="1"/>
  <c r="I136" i="1"/>
  <c r="I83" i="1" l="1"/>
  <c r="I85" i="1" s="1"/>
  <c r="I86" i="1" s="1"/>
  <c r="I24" i="1"/>
  <c r="I103" i="1" s="1"/>
  <c r="I143" i="1"/>
  <c r="I137" i="1"/>
  <c r="J85" i="1" l="1"/>
  <c r="I104" i="1"/>
  <c r="I108" i="1"/>
  <c r="I109" i="1"/>
  <c r="J87" i="1" l="1"/>
  <c r="I110" i="1"/>
  <c r="J110" i="1"/>
  <c r="I105" i="1"/>
  <c r="J106" i="1" s="1"/>
  <c r="I112" i="1" l="1"/>
  <c r="J112" i="1" s="1"/>
  <c r="J131" i="1" s="1"/>
  <c r="I96" i="1"/>
  <c r="I97" i="1"/>
  <c r="I98" i="1" s="1"/>
  <c r="J91" i="1"/>
  <c r="I106" i="1"/>
  <c r="J99" i="1" l="1"/>
  <c r="J133" i="1" s="1"/>
  <c r="I133" i="1" s="1"/>
  <c r="I134" i="1" s="1"/>
  <c r="I99" i="1"/>
  <c r="I101" i="1" s="1"/>
  <c r="I140" i="1" l="1"/>
  <c r="I141" i="1" s="1"/>
  <c r="I139" i="1"/>
</calcChain>
</file>

<file path=xl/sharedStrings.xml><?xml version="1.0" encoding="utf-8"?>
<sst xmlns="http://schemas.openxmlformats.org/spreadsheetml/2006/main" count="313" uniqueCount="183">
  <si>
    <t>Reaktor Kalkulation</t>
  </si>
  <si>
    <t xml:space="preserve">Typ </t>
  </si>
  <si>
    <t>Bezug</t>
  </si>
  <si>
    <t>Einheit</t>
  </si>
  <si>
    <t xml:space="preserve">Vorgegebene  Leistung ( = Kapazität) </t>
  </si>
  <si>
    <t>andauernd</t>
  </si>
  <si>
    <t>MW el</t>
  </si>
  <si>
    <t>Jahresstunden</t>
  </si>
  <si>
    <t>h/a</t>
  </si>
  <si>
    <t xml:space="preserve">produktive Stunden </t>
  </si>
  <si>
    <t>erwartete Arbeitsmenge</t>
  </si>
  <si>
    <t>pro Jahr</t>
  </si>
  <si>
    <t>MWh el / a</t>
  </si>
  <si>
    <t>Energieinhalt  von Uran oder Thorium (SM , Schwermetall)</t>
  </si>
  <si>
    <t>Natur</t>
  </si>
  <si>
    <t>MWhth/to</t>
  </si>
  <si>
    <t xml:space="preserve">Beim HTR wird aus einer Tonne Schwermetall eine therm. Energiemenge gewonnen von </t>
  </si>
  <si>
    <t>HTR Abbrand</t>
  </si>
  <si>
    <t>MWd th/to SM</t>
  </si>
  <si>
    <t xml:space="preserve">Stunden pro Tag </t>
  </si>
  <si>
    <t>h/d</t>
  </si>
  <si>
    <t>Damit steht aus einer Tonne SM für die Umwandlung in el.Erngie zur Verfügung</t>
  </si>
  <si>
    <t>Jahr</t>
  </si>
  <si>
    <t>MWhth/to SM</t>
  </si>
  <si>
    <t xml:space="preserve">Bei einem Wirkungsgrad der Anlage von </t>
  </si>
  <si>
    <t>Prozent</t>
  </si>
  <si>
    <t xml:space="preserve">ist daraus eine Arbeitsmenge zu gewinnen von </t>
  </si>
  <si>
    <t>MWhel /to</t>
  </si>
  <si>
    <t>für die erwartete Arbeitsmenge von  s.o. ist es entspr. weniger</t>
  </si>
  <si>
    <t xml:space="preserve">MWhel </t>
  </si>
  <si>
    <t xml:space="preserve">daher wird davon  eine Teilmenge benötigt von </t>
  </si>
  <si>
    <t>to SM /year</t>
  </si>
  <si>
    <t>die darin enthaltene Enrgiemenge thermisch</t>
  </si>
  <si>
    <t>MWh th</t>
  </si>
  <si>
    <t>die durch Abbrand gewinnbare Energiemenge elektisch</t>
  </si>
  <si>
    <t xml:space="preserve">MWh el </t>
  </si>
  <si>
    <t>Preis für Yellow cake Uran ( oder Thorium)</t>
  </si>
  <si>
    <t>Markt</t>
  </si>
  <si>
    <t>€/to</t>
  </si>
  <si>
    <t>Preis der benötigten Menge pro Jahr</t>
  </si>
  <si>
    <t>€/Jahr</t>
  </si>
  <si>
    <t>Kapital, Investitionen,  Betrieb</t>
  </si>
  <si>
    <t>Euro</t>
  </si>
  <si>
    <t>Mio. Euro</t>
  </si>
  <si>
    <t>Turbinen/Generator-leistung</t>
  </si>
  <si>
    <t>dauernd</t>
  </si>
  <si>
    <t>Planung</t>
  </si>
  <si>
    <t>Zeit</t>
  </si>
  <si>
    <t>Summe der Kosten</t>
  </si>
  <si>
    <t>Kosten der Planphase</t>
  </si>
  <si>
    <t>Jahre</t>
  </si>
  <si>
    <t>Mio.Euro</t>
  </si>
  <si>
    <t>Genehmigungskosten, Lizenzen</t>
  </si>
  <si>
    <t>Vorbereitung, Bau, Umbau</t>
  </si>
  <si>
    <t>Versuche, Tests, Erprobungen</t>
  </si>
  <si>
    <t>Errichtung</t>
  </si>
  <si>
    <t xml:space="preserve">       Reaktor-Druckbehälter</t>
  </si>
  <si>
    <t xml:space="preserve">Core ( RDB) aus Stahl  </t>
  </si>
  <si>
    <t>Invest</t>
  </si>
  <si>
    <t>oder :  Core ( RDB) aus Spannbeton</t>
  </si>
  <si>
    <t>Containment aus Spannbeton</t>
  </si>
  <si>
    <t xml:space="preserve">Kugelkreislauf / Beschickungsanlage etc. </t>
  </si>
  <si>
    <t xml:space="preserve">       Dampferzeugung</t>
  </si>
  <si>
    <t>Anpassung vorhandener Dampferzeuger</t>
  </si>
  <si>
    <t>oder Einbau neuer Dampferzeuger</t>
  </si>
  <si>
    <t xml:space="preserve">      Stromerzeugung</t>
  </si>
  <si>
    <t xml:space="preserve">Turbinensatz: Umbau </t>
  </si>
  <si>
    <t xml:space="preserve">oder  Turbinensatz:  Ersatz </t>
  </si>
  <si>
    <t>Generator -Umbau oder Ersatz</t>
  </si>
  <si>
    <t xml:space="preserve">      Stromlieferung  Netzanschluss</t>
  </si>
  <si>
    <t>Strom-Umspannung sofern erforderlich</t>
  </si>
  <si>
    <t>Verteilung wie bisher oder minimale Änderung</t>
  </si>
  <si>
    <t xml:space="preserve">     Sicherheits - und Hilfssysteme ( Schätzungen)</t>
  </si>
  <si>
    <t>Reaktor-Hilfsanlagen</t>
  </si>
  <si>
    <t>Zugangssicherung</t>
  </si>
  <si>
    <t>Überwachung</t>
  </si>
  <si>
    <t>Helium und HIlfsmittel-Lagerung</t>
  </si>
  <si>
    <t>Helium Aufbereitung, Reinigung</t>
  </si>
  <si>
    <t>Dekontamination</t>
  </si>
  <si>
    <t>Abklingbecken, Zwischenlagerung</t>
  </si>
  <si>
    <t>Bauwerke, sofern erforderlich</t>
  </si>
  <si>
    <t>Not-Wasser-Einspeisung</t>
  </si>
  <si>
    <t>quenchen, reflood</t>
  </si>
  <si>
    <t>Kräne</t>
  </si>
  <si>
    <t>Schleusen</t>
  </si>
  <si>
    <t>Elektro-Technik</t>
  </si>
  <si>
    <t>Leit-Technik, IT -Systeme</t>
  </si>
  <si>
    <t>Wasserversorgung</t>
  </si>
  <si>
    <t>Kühlturm oder ähnliches für evtl. letzte Restwärme</t>
  </si>
  <si>
    <t>Sonstige Systeme</t>
  </si>
  <si>
    <t xml:space="preserve">      Besonderheiten, Weiteres</t>
  </si>
  <si>
    <t>Unvorhergesehenes</t>
  </si>
  <si>
    <t>Sonstiges</t>
  </si>
  <si>
    <t>Weiteres</t>
  </si>
  <si>
    <t>Summe Bau / Umbaukosten</t>
  </si>
  <si>
    <t>Finanzierungskosten bis Inbetriebnahme</t>
  </si>
  <si>
    <t>Zinsen der  Vorb. u. Bauphase bis Inbetriebnahme</t>
  </si>
  <si>
    <t>Zinssatz</t>
  </si>
  <si>
    <t>Dauer dieser Phase (Planungsbeginn bis Inbetriebnahme)</t>
  </si>
  <si>
    <t>Faktor wegen stufenweisen Abrufs der Mittel, anfangs weniger</t>
  </si>
  <si>
    <t>Faktor</t>
  </si>
  <si>
    <t>Investitionsbetrag je MW Leistung &gt;&gt;&gt;&gt;&gt;&gt;&gt;</t>
  </si>
  <si>
    <t>Ziel: unter 3 Mio./MW</t>
  </si>
  <si>
    <t>Laufender Betrieb ab</t>
  </si>
  <si>
    <t>Inbetriebnahme</t>
  </si>
  <si>
    <t>Kapitalkosten</t>
  </si>
  <si>
    <t>Betriebsdauer</t>
  </si>
  <si>
    <t>Abschreibungsdauer</t>
  </si>
  <si>
    <t>Gesamter Zinsbetrag in dreissig Jahren</t>
  </si>
  <si>
    <t>Summe Kapitalkosten pro Jahr</t>
  </si>
  <si>
    <t>erwartete = produzierte Arbeitsmenge/Jahr</t>
  </si>
  <si>
    <t>MWhel / a</t>
  </si>
  <si>
    <t>Kapitalkosten pro MWh el</t>
  </si>
  <si>
    <t>Brennstoff  Beschaffung /Behandlung</t>
  </si>
  <si>
    <t>Schwermetall, (Uran Thorium u.ä.)</t>
  </si>
  <si>
    <t>Herstellung coated particles</t>
  </si>
  <si>
    <t>Herstellung und Befüllung der Kugeln</t>
  </si>
  <si>
    <t>Summe Brennstoffkosten pro Jahr</t>
  </si>
  <si>
    <t>Entsorgung</t>
  </si>
  <si>
    <t>Abkling-Lagerung abgebrannter Brennelemente</t>
  </si>
  <si>
    <t>Bewachung/Schutz abgebr. Elemente</t>
  </si>
  <si>
    <t>3</t>
  </si>
  <si>
    <t>Summe Entsorgungskosten / Jahr</t>
  </si>
  <si>
    <t>4</t>
  </si>
  <si>
    <t>Wartung</t>
  </si>
  <si>
    <t>in Prozent der Investitsionssumme</t>
  </si>
  <si>
    <t>Sonstige Kosten</t>
  </si>
  <si>
    <t>Wartung in Prozent der Errichtungskosten</t>
  </si>
  <si>
    <t>Annahme in Prozent der Erichtungskosten</t>
  </si>
  <si>
    <t>Stillegung, Rückbau, Abriss, Dekontamination</t>
  </si>
  <si>
    <t>Stillegung entfällt</t>
  </si>
  <si>
    <t xml:space="preserve">Endlager entfällt,  </t>
  </si>
  <si>
    <t>Rückbau entfällt</t>
  </si>
  <si>
    <t xml:space="preserve">Sonstiges, Unvorhergesehenes </t>
  </si>
  <si>
    <t>Personal</t>
  </si>
  <si>
    <t>Mann je Schicht</t>
  </si>
  <si>
    <t>FTE</t>
  </si>
  <si>
    <t>Schichten</t>
  </si>
  <si>
    <t>Anzahl</t>
  </si>
  <si>
    <t>Ges. Köpfe</t>
  </si>
  <si>
    <t>Führungspers</t>
  </si>
  <si>
    <t xml:space="preserve">Gesamt Personal Anzahl Köpfe </t>
  </si>
  <si>
    <t>Bruttopersonalkosten p.a.</t>
  </si>
  <si>
    <t>7</t>
  </si>
  <si>
    <t>Summe Personalkosten / Jahr</t>
  </si>
  <si>
    <t>Summe Betriebskosten pro Jahr</t>
  </si>
  <si>
    <t>Gesamtkosten  pro Jahr</t>
  </si>
  <si>
    <t>das sind Kapital- und Betriebskosten</t>
  </si>
  <si>
    <t>dito in Euro</t>
  </si>
  <si>
    <t>erzeugte MWh el pro Jahr</t>
  </si>
  <si>
    <t>MWh el</t>
  </si>
  <si>
    <t>erzeugte kWh el pro Jahr = Arbeit = Produktion</t>
  </si>
  <si>
    <t>kWh el</t>
  </si>
  <si>
    <t>Gesamtkosten je MWh</t>
  </si>
  <si>
    <t>Euro/MWh</t>
  </si>
  <si>
    <t>dito je Kilowattstunde</t>
  </si>
  <si>
    <t>Euro/kWh</t>
  </si>
  <si>
    <t>Kosten der Kilowattstunde</t>
  </si>
  <si>
    <t>Cent/kWh</t>
  </si>
  <si>
    <t>Gesamt-Wi.-grad</t>
  </si>
  <si>
    <t>Die im Natururan enthaltene Menge an MWht zu den verkauften MWhe</t>
  </si>
  <si>
    <t>( MWh Strom/MWh SM)</t>
  </si>
  <si>
    <t>TRISO Kugelbett HTR</t>
  </si>
  <si>
    <t>Platz</t>
  </si>
  <si>
    <t>halter</t>
  </si>
  <si>
    <t xml:space="preserve">für </t>
  </si>
  <si>
    <t>genauere</t>
  </si>
  <si>
    <t>Angaben</t>
  </si>
  <si>
    <t xml:space="preserve">Schätzung vorbehaltlich genauen Abrufdaten. </t>
  </si>
  <si>
    <t>theoret. Zinsberechnung brutto (Invest x Zins x Jahre)</t>
  </si>
  <si>
    <t>Tatsächliche Zinslast für die 8 Jahre zusammen</t>
  </si>
  <si>
    <t>FOAK/NOAK Faktor ( Economy of scale)</t>
  </si>
  <si>
    <r>
      <t>Summe Errichtungskosten</t>
    </r>
    <r>
      <rPr>
        <sz val="10"/>
        <rFont val="Arial Narrow"/>
        <family val="2"/>
      </rPr>
      <t xml:space="preserve"> ( Vorbereitung, Planung,  Bau und Finanzierung)</t>
    </r>
  </si>
  <si>
    <t>Gesamtinvest nach den ersten Exemplaren</t>
  </si>
  <si>
    <t>Zinslast pro Jahr  bis Inbetriebnahme</t>
  </si>
  <si>
    <t>AfA- auf die Summe Errichtungskosten, Betrag pro Jahr</t>
  </si>
  <si>
    <t xml:space="preserve">Zinsen,auf halbe Errichtungskosten,  ab Inbetriebnahme, </t>
  </si>
  <si>
    <t>Modul à 100 MW</t>
  </si>
  <si>
    <t xml:space="preserve">Eingaben nur in den grünen Zellen. </t>
  </si>
  <si>
    <t xml:space="preserve">Bei Einbau in vorhandenes Kohle-Kraftwerk an  die Stelle des bisherigen Kohle-Verbrennungs-Ofens. </t>
  </si>
  <si>
    <t>TG-Satz  à 100 MW</t>
  </si>
  <si>
    <t xml:space="preserve">Bei grösseren Kraftwerken werden mehrere Module zusammengeschaltet.  Die Kosten gelten dann anteilig. </t>
  </si>
  <si>
    <t>Ihr Heissdampf wirkt auf eine gemeinsame Turbine mit Generator.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</si>
</sst>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_ ;[Red]\-#,##0\ "/>
    <numFmt numFmtId="165" formatCode="_-* #,##0_-;\-* #,##0_-;_-* &quot;-&quot;??_-;_-@_-"/>
    <numFmt numFmtId="166" formatCode="_-* #,##0.0000_-;\-* #,##0.0000_-;_-* &quot;-&quot;??_-;_-@_-"/>
    <numFmt numFmtId="167" formatCode="#,##0.000"/>
    <numFmt numFmtId="168" formatCode="_-* #,##0.000_-;\-* #,##0.000_-;_-* &quot;-&quot;??_-;_-@_-"/>
    <numFmt numFmtId="169" formatCode="#,##0.0_ ;[Red]\-#,##0.0\ "/>
    <numFmt numFmtId="170" formatCode="#,##0.00_ ;[Red]\-#,##0.00\ "/>
    <numFmt numFmtId="171" formatCode="0.000"/>
    <numFmt numFmtId="172" formatCode="#,##0_ ;\-#,##0\ "/>
    <numFmt numFmtId="173" formatCode="0.0000"/>
    <numFmt numFmtId="174" formatCode="0.000%"/>
  </numFmts>
  <fonts count="11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5" fontId="3" fillId="0" borderId="0" xfId="1" applyNumberFormat="1" applyFont="1"/>
    <xf numFmtId="165" fontId="5" fillId="2" borderId="0" xfId="1" applyNumberFormat="1" applyFont="1" applyFill="1"/>
    <xf numFmtId="165" fontId="5" fillId="0" borderId="0" xfId="1" applyNumberFormat="1" applyFont="1"/>
    <xf numFmtId="165" fontId="3" fillId="0" borderId="0" xfId="1" applyNumberFormat="1" applyFont="1" applyAlignment="1">
      <alignment horizontal="center"/>
    </xf>
    <xf numFmtId="3" fontId="3" fillId="3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center"/>
    </xf>
    <xf numFmtId="166" fontId="3" fillId="0" borderId="0" xfId="1" applyNumberFormat="1" applyFont="1"/>
    <xf numFmtId="10" fontId="3" fillId="3" borderId="0" xfId="0" applyNumberFormat="1" applyFont="1" applyFill="1"/>
    <xf numFmtId="168" fontId="3" fillId="0" borderId="0" xfId="1" applyNumberFormat="1" applyFont="1"/>
    <xf numFmtId="49" fontId="6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3" borderId="0" xfId="0" applyFont="1" applyFill="1" applyAlignment="1">
      <alignment horizontal="right"/>
    </xf>
    <xf numFmtId="164" fontId="6" fillId="4" borderId="0" xfId="0" applyNumberFormat="1" applyFont="1" applyFill="1" applyAlignment="1">
      <alignment horizontal="center"/>
    </xf>
    <xf numFmtId="0" fontId="3" fillId="3" borderId="0" xfId="0" applyFont="1" applyFill="1"/>
    <xf numFmtId="164" fontId="6" fillId="0" borderId="0" xfId="0" applyNumberFormat="1" applyFont="1" applyAlignment="1">
      <alignment horizontal="center"/>
    </xf>
    <xf numFmtId="1" fontId="6" fillId="4" borderId="0" xfId="0" applyNumberFormat="1" applyFont="1" applyFill="1" applyAlignment="1">
      <alignment horizontal="center"/>
    </xf>
    <xf numFmtId="1" fontId="6" fillId="0" borderId="0" xfId="0" applyNumberFormat="1" applyFont="1" applyAlignment="1">
      <alignment horizontal="center"/>
    </xf>
    <xf numFmtId="1" fontId="3" fillId="3" borderId="0" xfId="0" applyNumberFormat="1" applyFont="1" applyFill="1"/>
    <xf numFmtId="2" fontId="3" fillId="3" borderId="0" xfId="0" applyNumberFormat="1" applyFont="1" applyFill="1"/>
    <xf numFmtId="164" fontId="3" fillId="0" borderId="0" xfId="0" applyNumberFormat="1" applyFont="1"/>
    <xf numFmtId="169" fontId="6" fillId="4" borderId="0" xfId="0" applyNumberFormat="1" applyFont="1" applyFill="1" applyAlignment="1">
      <alignment horizontal="center"/>
    </xf>
    <xf numFmtId="170" fontId="6" fillId="0" borderId="0" xfId="0" applyNumberFormat="1" applyFont="1" applyAlignment="1">
      <alignment horizontal="center"/>
    </xf>
    <xf numFmtId="0" fontId="6" fillId="5" borderId="0" xfId="0" applyFont="1" applyFill="1" applyAlignment="1">
      <alignment horizontal="right"/>
    </xf>
    <xf numFmtId="0" fontId="3" fillId="5" borderId="0" xfId="0" applyFont="1" applyFill="1" applyAlignment="1">
      <alignment horizontal="center"/>
    </xf>
    <xf numFmtId="164" fontId="3" fillId="5" borderId="0" xfId="0" applyNumberFormat="1" applyFont="1" applyFill="1"/>
    <xf numFmtId="171" fontId="7" fillId="5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64" fontId="6" fillId="5" borderId="0" xfId="0" applyNumberFormat="1" applyFont="1" applyFill="1" applyAlignment="1">
      <alignment horizontal="center"/>
    </xf>
    <xf numFmtId="172" fontId="3" fillId="3" borderId="0" xfId="1" applyNumberFormat="1" applyFont="1" applyFill="1" applyAlignment="1">
      <alignment horizontal="right"/>
    </xf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49" fontId="3" fillId="0" borderId="0" xfId="0" applyNumberFormat="1" applyFont="1"/>
    <xf numFmtId="43" fontId="3" fillId="0" borderId="0" xfId="1" applyFont="1"/>
    <xf numFmtId="165" fontId="3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164" fontId="6" fillId="0" borderId="0" xfId="0" applyNumberFormat="1" applyFont="1" applyFill="1"/>
    <xf numFmtId="0" fontId="3" fillId="0" borderId="0" xfId="0" applyFont="1" applyFill="1" applyAlignment="1">
      <alignment horizontal="right"/>
    </xf>
    <xf numFmtId="2" fontId="3" fillId="0" borderId="0" xfId="0" applyNumberFormat="1" applyFont="1" applyFill="1"/>
    <xf numFmtId="10" fontId="3" fillId="0" borderId="0" xfId="2" applyNumberFormat="1" applyFont="1" applyFill="1" applyBorder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 applyAlignment="1">
      <alignment horizontal="right"/>
    </xf>
    <xf numFmtId="170" fontId="3" fillId="0" borderId="0" xfId="0" applyNumberFormat="1" applyFont="1" applyFill="1" applyAlignment="1">
      <alignment horizontal="right"/>
    </xf>
    <xf numFmtId="165" fontId="9" fillId="0" borderId="0" xfId="1" applyNumberFormat="1" applyFont="1" applyFill="1" applyAlignment="1">
      <alignment horizontal="center"/>
    </xf>
    <xf numFmtId="0" fontId="9" fillId="0" borderId="0" xfId="0" applyFont="1"/>
    <xf numFmtId="165" fontId="9" fillId="0" borderId="0" xfId="1" applyNumberFormat="1" applyFont="1" applyFill="1"/>
    <xf numFmtId="0" fontId="9" fillId="0" borderId="0" xfId="0" applyFont="1" applyAlignment="1">
      <alignment horizontal="center"/>
    </xf>
    <xf numFmtId="165" fontId="9" fillId="0" borderId="0" xfId="1" applyNumberFormat="1" applyFont="1"/>
    <xf numFmtId="164" fontId="3" fillId="0" borderId="0" xfId="0" applyNumberFormat="1" applyFont="1" applyFill="1" applyAlignment="1" applyProtection="1">
      <alignment horizontal="right"/>
      <protection locked="0"/>
    </xf>
    <xf numFmtId="170" fontId="3" fillId="0" borderId="0" xfId="0" applyNumberFormat="1" applyFont="1" applyFill="1" applyAlignment="1" applyProtection="1">
      <alignment horizontal="right"/>
      <protection locked="0"/>
    </xf>
    <xf numFmtId="2" fontId="3" fillId="0" borderId="0" xfId="0" applyNumberFormat="1" applyFont="1" applyFill="1" applyAlignment="1" applyProtection="1">
      <alignment horizontal="right"/>
      <protection locked="0"/>
    </xf>
    <xf numFmtId="164" fontId="3" fillId="0" borderId="0" xfId="0" applyNumberFormat="1" applyFont="1" applyFill="1" applyProtection="1">
      <protection locked="0"/>
    </xf>
    <xf numFmtId="164" fontId="9" fillId="0" borderId="0" xfId="0" applyNumberFormat="1" applyFont="1" applyFill="1" applyProtection="1">
      <protection locked="0"/>
    </xf>
    <xf numFmtId="2" fontId="9" fillId="0" borderId="0" xfId="0" applyNumberFormat="1" applyFont="1" applyFill="1" applyProtection="1">
      <protection locked="0"/>
    </xf>
    <xf numFmtId="3" fontId="3" fillId="0" borderId="0" xfId="0" applyNumberFormat="1" applyFont="1" applyFill="1" applyProtection="1">
      <protection locked="0"/>
    </xf>
    <xf numFmtId="167" fontId="6" fillId="0" borderId="0" xfId="0" applyNumberFormat="1" applyFont="1" applyFill="1" applyProtection="1">
      <protection locked="0"/>
    </xf>
    <xf numFmtId="165" fontId="3" fillId="0" borderId="0" xfId="1" applyNumberFormat="1" applyFont="1" applyProtection="1">
      <protection locked="0"/>
    </xf>
    <xf numFmtId="165" fontId="6" fillId="0" borderId="0" xfId="1" applyNumberFormat="1" applyFont="1" applyProtection="1">
      <protection locked="0"/>
    </xf>
    <xf numFmtId="165" fontId="3" fillId="0" borderId="0" xfId="1" applyNumberFormat="1" applyFont="1" applyProtection="1"/>
    <xf numFmtId="164" fontId="6" fillId="0" borderId="0" xfId="0" applyNumberFormat="1" applyFont="1" applyFill="1" applyProtection="1">
      <protection locked="0"/>
    </xf>
    <xf numFmtId="0" fontId="3" fillId="0" borderId="0" xfId="0" applyFont="1" applyFill="1" applyAlignment="1">
      <alignment horizontal="center"/>
    </xf>
    <xf numFmtId="170" fontId="6" fillId="0" borderId="0" xfId="0" applyNumberFormat="1" applyFont="1" applyFill="1"/>
    <xf numFmtId="173" fontId="6" fillId="0" borderId="0" xfId="0" applyNumberFormat="1" applyFont="1" applyFill="1"/>
    <xf numFmtId="2" fontId="5" fillId="0" borderId="0" xfId="0" applyNumberFormat="1" applyFont="1" applyFill="1"/>
    <xf numFmtId="174" fontId="6" fillId="0" borderId="0" xfId="0" applyNumberFormat="1" applyFont="1" applyFill="1"/>
    <xf numFmtId="165" fontId="8" fillId="0" borderId="0" xfId="1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D790-E85C-48C3-8BC3-CFD86E176BE5}">
  <dimension ref="A1:L214"/>
  <sheetViews>
    <sheetView tabSelected="1" zoomScale="130" zoomScaleNormal="130" workbookViewId="0">
      <selection activeCell="E12" sqref="E12"/>
    </sheetView>
  </sheetViews>
  <sheetFormatPr baseColWidth="10" defaultColWidth="8.87890625" defaultRowHeight="11.7" x14ac:dyDescent="0.45"/>
  <cols>
    <col min="1" max="2" width="8.87890625" style="3"/>
    <col min="3" max="3" width="6.76171875" style="3" customWidth="1"/>
    <col min="4" max="4" width="8.87890625" style="3"/>
    <col min="5" max="5" width="29.17578125" style="3" customWidth="1"/>
    <col min="6" max="6" width="6.76171875" style="3" customWidth="1"/>
    <col min="7" max="7" width="11.05859375" style="3" bestFit="1" customWidth="1"/>
    <col min="8" max="8" width="15" style="17" customWidth="1"/>
    <col min="9" max="9" width="14" style="3" customWidth="1"/>
    <col min="10" max="10" width="7.234375" style="3" customWidth="1"/>
    <col min="11" max="11" width="3.29296875" style="3" customWidth="1"/>
    <col min="12" max="12" width="8.5859375" style="3" customWidth="1"/>
    <col min="13" max="16384" width="8.87890625" style="3"/>
  </cols>
  <sheetData>
    <row r="1" spans="3:11" s="1" customFormat="1" ht="15" x14ac:dyDescent="0.5">
      <c r="C1" s="1" t="s">
        <v>0</v>
      </c>
      <c r="F1" s="1" t="s">
        <v>1</v>
      </c>
      <c r="G1" s="1" t="s">
        <v>162</v>
      </c>
      <c r="H1" s="2"/>
    </row>
    <row r="2" spans="3:11" s="1" customFormat="1" ht="15" x14ac:dyDescent="0.5">
      <c r="C2" s="1" t="s">
        <v>179</v>
      </c>
      <c r="H2" s="2"/>
    </row>
    <row r="3" spans="3:11" s="1" customFormat="1" ht="15" x14ac:dyDescent="0.5">
      <c r="C3" s="81" t="s">
        <v>181</v>
      </c>
      <c r="D3" s="81"/>
      <c r="E3" s="81"/>
      <c r="F3" s="81"/>
      <c r="G3" s="81"/>
      <c r="H3" s="82"/>
    </row>
    <row r="4" spans="3:11" s="1" customFormat="1" ht="15" x14ac:dyDescent="0.5">
      <c r="C4" s="81" t="s">
        <v>182</v>
      </c>
      <c r="D4" s="81"/>
      <c r="E4" s="81"/>
      <c r="F4" s="81"/>
      <c r="G4" s="81"/>
      <c r="H4" s="82"/>
    </row>
    <row r="5" spans="3:11" s="1" customFormat="1" ht="15" x14ac:dyDescent="0.5">
      <c r="H5" s="2"/>
    </row>
    <row r="6" spans="3:11" ht="12.6" x14ac:dyDescent="0.45">
      <c r="D6" s="6" t="s">
        <v>178</v>
      </c>
      <c r="E6" s="6"/>
    </row>
    <row r="7" spans="3:11" ht="14.1" x14ac:dyDescent="0.5">
      <c r="G7" s="4" t="s">
        <v>2</v>
      </c>
      <c r="H7" s="4" t="s">
        <v>3</v>
      </c>
      <c r="I7" s="44" t="s">
        <v>177</v>
      </c>
      <c r="K7" s="5"/>
    </row>
    <row r="8" spans="3:11" ht="12.6" x14ac:dyDescent="0.45">
      <c r="C8" s="3" t="s">
        <v>4</v>
      </c>
      <c r="G8" s="5" t="s">
        <v>5</v>
      </c>
      <c r="H8" s="80" t="s">
        <v>6</v>
      </c>
      <c r="I8" s="6">
        <v>100</v>
      </c>
      <c r="J8" s="7"/>
      <c r="K8" s="7"/>
    </row>
    <row r="9" spans="3:11" x14ac:dyDescent="0.45">
      <c r="C9" s="3" t="s">
        <v>7</v>
      </c>
      <c r="G9" s="5" t="s">
        <v>5</v>
      </c>
      <c r="H9" s="8" t="s">
        <v>8</v>
      </c>
      <c r="I9" s="73">
        <v>8760</v>
      </c>
      <c r="J9" s="5"/>
      <c r="K9" s="5"/>
    </row>
    <row r="10" spans="3:11" x14ac:dyDescent="0.45">
      <c r="C10" s="3" t="s">
        <v>9</v>
      </c>
      <c r="G10" s="5" t="s">
        <v>5</v>
      </c>
      <c r="H10" s="8" t="s">
        <v>8</v>
      </c>
      <c r="I10" s="73">
        <v>8000</v>
      </c>
      <c r="J10" s="5"/>
      <c r="K10" s="5"/>
    </row>
    <row r="11" spans="3:11" x14ac:dyDescent="0.45">
      <c r="C11" s="3" t="s">
        <v>10</v>
      </c>
      <c r="G11" s="5" t="s">
        <v>11</v>
      </c>
      <c r="H11" s="8" t="s">
        <v>12</v>
      </c>
      <c r="I11" s="72">
        <f>I10*I8</f>
        <v>800000</v>
      </c>
      <c r="J11" s="5"/>
      <c r="K11" s="5"/>
    </row>
    <row r="12" spans="3:11" x14ac:dyDescent="0.45">
      <c r="G12" s="5"/>
      <c r="H12" s="8"/>
      <c r="I12" s="71"/>
      <c r="J12" s="5"/>
      <c r="K12" s="5"/>
    </row>
    <row r="13" spans="3:11" x14ac:dyDescent="0.45">
      <c r="C13" s="3" t="s">
        <v>13</v>
      </c>
      <c r="G13" s="5" t="s">
        <v>14</v>
      </c>
      <c r="H13" s="8" t="s">
        <v>15</v>
      </c>
      <c r="I13" s="69">
        <v>28600000</v>
      </c>
      <c r="J13" s="5"/>
      <c r="K13" s="5"/>
    </row>
    <row r="14" spans="3:11" x14ac:dyDescent="0.45">
      <c r="C14" s="3" t="s">
        <v>16</v>
      </c>
      <c r="G14" s="10" t="s">
        <v>17</v>
      </c>
      <c r="H14" s="11" t="s">
        <v>18</v>
      </c>
      <c r="I14" s="9">
        <v>110000</v>
      </c>
      <c r="J14" s="5"/>
      <c r="K14" s="5"/>
    </row>
    <row r="15" spans="3:11" x14ac:dyDescent="0.45">
      <c r="C15" s="3" t="s">
        <v>19</v>
      </c>
      <c r="G15" s="10"/>
      <c r="H15" s="11" t="s">
        <v>20</v>
      </c>
      <c r="I15" s="69">
        <v>24</v>
      </c>
      <c r="J15" s="5"/>
      <c r="K15" s="5"/>
    </row>
    <row r="16" spans="3:11" x14ac:dyDescent="0.45">
      <c r="C16" s="3" t="s">
        <v>21</v>
      </c>
      <c r="G16" s="5" t="s">
        <v>22</v>
      </c>
      <c r="H16" s="8" t="s">
        <v>23</v>
      </c>
      <c r="I16" s="69">
        <f>I15*I14</f>
        <v>2640000</v>
      </c>
      <c r="J16" s="12">
        <f>I16/I13</f>
        <v>9.2307692307692313E-2</v>
      </c>
      <c r="K16" s="5"/>
    </row>
    <row r="17" spans="1:11" x14ac:dyDescent="0.45">
      <c r="C17" s="3" t="s">
        <v>24</v>
      </c>
      <c r="G17" s="5" t="s">
        <v>22</v>
      </c>
      <c r="H17" s="8" t="s">
        <v>25</v>
      </c>
      <c r="I17" s="13">
        <v>0.43</v>
      </c>
      <c r="J17" s="5"/>
      <c r="K17" s="5"/>
    </row>
    <row r="18" spans="1:11" x14ac:dyDescent="0.45">
      <c r="C18" s="3" t="s">
        <v>26</v>
      </c>
      <c r="G18" s="5" t="s">
        <v>22</v>
      </c>
      <c r="H18" s="8" t="s">
        <v>27</v>
      </c>
      <c r="I18" s="69">
        <f>I17*I16</f>
        <v>1135200</v>
      </c>
      <c r="J18" s="12">
        <f>I18/I13</f>
        <v>3.9692307692307693E-2</v>
      </c>
      <c r="K18" s="5"/>
    </row>
    <row r="19" spans="1:11" x14ac:dyDescent="0.45">
      <c r="C19" s="3" t="s">
        <v>28</v>
      </c>
      <c r="G19" s="5" t="s">
        <v>22</v>
      </c>
      <c r="H19" s="8" t="s">
        <v>29</v>
      </c>
      <c r="I19" s="69">
        <f>I11</f>
        <v>800000</v>
      </c>
    </row>
    <row r="20" spans="1:11" x14ac:dyDescent="0.45">
      <c r="C20" s="3" t="s">
        <v>30</v>
      </c>
      <c r="G20" s="5" t="s">
        <v>22</v>
      </c>
      <c r="H20" s="8" t="s">
        <v>31</v>
      </c>
      <c r="I20" s="70">
        <f>I19/I18</f>
        <v>0.70472163495419304</v>
      </c>
      <c r="J20" s="5"/>
      <c r="K20" s="5"/>
    </row>
    <row r="21" spans="1:11" x14ac:dyDescent="0.45">
      <c r="C21" s="3" t="s">
        <v>32</v>
      </c>
      <c r="G21" s="5" t="s">
        <v>22</v>
      </c>
      <c r="H21" s="8" t="s">
        <v>33</v>
      </c>
      <c r="I21" s="69">
        <f>I20*I13</f>
        <v>20155038.75968992</v>
      </c>
      <c r="J21" s="5"/>
      <c r="K21" s="5"/>
    </row>
    <row r="22" spans="1:11" x14ac:dyDescent="0.45">
      <c r="C22" s="3" t="s">
        <v>34</v>
      </c>
      <c r="G22" s="5" t="s">
        <v>22</v>
      </c>
      <c r="H22" s="8" t="s">
        <v>35</v>
      </c>
      <c r="I22" s="69">
        <f>I21*J18</f>
        <v>799999.99999999988</v>
      </c>
      <c r="J22" s="5"/>
      <c r="K22" s="5"/>
    </row>
    <row r="23" spans="1:11" x14ac:dyDescent="0.45">
      <c r="C23" s="3" t="s">
        <v>36</v>
      </c>
      <c r="G23" s="5" t="s">
        <v>37</v>
      </c>
      <c r="H23" s="8" t="s">
        <v>38</v>
      </c>
      <c r="I23" s="9">
        <v>250000</v>
      </c>
      <c r="J23" s="5"/>
      <c r="K23" s="5"/>
    </row>
    <row r="24" spans="1:11" x14ac:dyDescent="0.45">
      <c r="C24" s="3" t="s">
        <v>39</v>
      </c>
      <c r="G24" s="5" t="s">
        <v>22</v>
      </c>
      <c r="H24" s="8" t="s">
        <v>40</v>
      </c>
      <c r="I24" s="69">
        <f>I23*I20</f>
        <v>176180.40873854826</v>
      </c>
      <c r="J24" s="14"/>
      <c r="K24" s="5"/>
    </row>
    <row r="25" spans="1:11" x14ac:dyDescent="0.45">
      <c r="A25" s="5"/>
      <c r="G25" s="5"/>
      <c r="H25" s="8"/>
      <c r="I25" s="5"/>
      <c r="J25" s="5"/>
      <c r="K25" s="5"/>
    </row>
    <row r="26" spans="1:11" x14ac:dyDescent="0.45">
      <c r="A26" s="5"/>
      <c r="C26" s="15" t="s">
        <v>41</v>
      </c>
      <c r="H26" s="3"/>
      <c r="K26" s="5"/>
    </row>
    <row r="27" spans="1:11" x14ac:dyDescent="0.45">
      <c r="E27" s="16" t="s">
        <v>44</v>
      </c>
      <c r="G27" s="17" t="s">
        <v>45</v>
      </c>
      <c r="H27" s="3" t="s">
        <v>180</v>
      </c>
      <c r="I27" s="74">
        <f>I8</f>
        <v>100</v>
      </c>
      <c r="K27" s="5"/>
    </row>
    <row r="28" spans="1:11" ht="14.1" x14ac:dyDescent="0.5">
      <c r="C28" s="15"/>
      <c r="G28" s="4" t="s">
        <v>2</v>
      </c>
      <c r="H28" s="4" t="s">
        <v>3</v>
      </c>
      <c r="I28" s="23" t="s">
        <v>43</v>
      </c>
      <c r="J28" s="23" t="s">
        <v>43</v>
      </c>
      <c r="K28" s="5"/>
    </row>
    <row r="29" spans="1:11" x14ac:dyDescent="0.45">
      <c r="D29" s="16" t="s">
        <v>46</v>
      </c>
      <c r="F29" s="19" t="s">
        <v>47</v>
      </c>
      <c r="G29" s="17"/>
      <c r="I29" s="52" t="s">
        <v>48</v>
      </c>
      <c r="K29" s="5"/>
    </row>
    <row r="30" spans="1:11" x14ac:dyDescent="0.45">
      <c r="E30" s="3" t="s">
        <v>49</v>
      </c>
      <c r="F30" s="3">
        <v>1</v>
      </c>
      <c r="G30" s="17" t="s">
        <v>50</v>
      </c>
      <c r="H30" s="17" t="s">
        <v>51</v>
      </c>
      <c r="I30" s="22">
        <v>10</v>
      </c>
      <c r="J30" s="17"/>
      <c r="K30" s="5"/>
    </row>
    <row r="31" spans="1:11" x14ac:dyDescent="0.45">
      <c r="C31" s="15"/>
      <c r="E31" s="3" t="s">
        <v>52</v>
      </c>
      <c r="F31" s="3">
        <v>1</v>
      </c>
      <c r="G31" s="17" t="s">
        <v>50</v>
      </c>
      <c r="H31" s="17" t="s">
        <v>51</v>
      </c>
      <c r="I31" s="22">
        <v>7</v>
      </c>
      <c r="J31" s="17"/>
      <c r="K31" s="5"/>
    </row>
    <row r="32" spans="1:11" x14ac:dyDescent="0.45">
      <c r="C32" s="15"/>
      <c r="E32" s="3" t="s">
        <v>53</v>
      </c>
      <c r="F32" s="3">
        <v>1</v>
      </c>
      <c r="G32" s="17" t="s">
        <v>50</v>
      </c>
      <c r="H32" s="17" t="s">
        <v>51</v>
      </c>
      <c r="I32" s="22">
        <v>2</v>
      </c>
      <c r="J32" s="17"/>
      <c r="K32" s="5"/>
    </row>
    <row r="33" spans="3:11" x14ac:dyDescent="0.45">
      <c r="C33" s="15"/>
      <c r="E33" s="3" t="s">
        <v>54</v>
      </c>
      <c r="F33" s="3">
        <v>2</v>
      </c>
      <c r="G33" s="17" t="s">
        <v>50</v>
      </c>
      <c r="H33" s="17" t="s">
        <v>51</v>
      </c>
      <c r="I33" s="22">
        <v>7</v>
      </c>
      <c r="J33" s="21">
        <f>SUM(I30:I33)</f>
        <v>26</v>
      </c>
      <c r="K33" s="5"/>
    </row>
    <row r="34" spans="3:11" x14ac:dyDescent="0.45">
      <c r="D34" s="15" t="s">
        <v>55</v>
      </c>
      <c r="F34" s="3">
        <v>3</v>
      </c>
      <c r="G34" s="17"/>
      <c r="J34" s="17"/>
      <c r="K34" s="5"/>
    </row>
    <row r="35" spans="3:11" x14ac:dyDescent="0.45">
      <c r="D35" s="16" t="s">
        <v>56</v>
      </c>
      <c r="G35" s="17"/>
      <c r="I35" s="20" t="s">
        <v>48</v>
      </c>
      <c r="K35" s="5"/>
    </row>
    <row r="36" spans="3:11" x14ac:dyDescent="0.45">
      <c r="C36" s="15"/>
      <c r="E36" s="3" t="s">
        <v>57</v>
      </c>
      <c r="G36" s="17" t="s">
        <v>58</v>
      </c>
      <c r="H36" s="17" t="s">
        <v>51</v>
      </c>
      <c r="I36" s="22">
        <v>0</v>
      </c>
      <c r="J36" s="23"/>
      <c r="K36" s="5"/>
    </row>
    <row r="37" spans="3:11" x14ac:dyDescent="0.45">
      <c r="C37" s="15"/>
      <c r="E37" s="3" t="s">
        <v>59</v>
      </c>
      <c r="G37" s="17" t="s">
        <v>58</v>
      </c>
      <c r="H37" s="17" t="s">
        <v>51</v>
      </c>
      <c r="I37" s="22">
        <v>50</v>
      </c>
      <c r="J37" s="23"/>
      <c r="K37" s="5"/>
    </row>
    <row r="38" spans="3:11" x14ac:dyDescent="0.45">
      <c r="C38" s="15"/>
      <c r="E38" s="3" t="s">
        <v>60</v>
      </c>
      <c r="G38" s="17" t="s">
        <v>58</v>
      </c>
      <c r="H38" s="17" t="s">
        <v>51</v>
      </c>
      <c r="I38" s="22">
        <v>0</v>
      </c>
      <c r="J38" s="23"/>
      <c r="K38" s="5"/>
    </row>
    <row r="39" spans="3:11" x14ac:dyDescent="0.45">
      <c r="C39" s="15"/>
      <c r="E39" s="3" t="s">
        <v>61</v>
      </c>
      <c r="G39" s="17" t="s">
        <v>58</v>
      </c>
      <c r="H39" s="17" t="s">
        <v>51</v>
      </c>
      <c r="I39" s="22">
        <v>40</v>
      </c>
      <c r="J39" s="21">
        <f>SUM(I36:I39)</f>
        <v>90</v>
      </c>
      <c r="K39" s="5"/>
    </row>
    <row r="40" spans="3:11" x14ac:dyDescent="0.45">
      <c r="C40" s="15"/>
      <c r="G40" s="17"/>
      <c r="I40" s="17"/>
      <c r="J40" s="17"/>
      <c r="K40" s="5"/>
    </row>
    <row r="41" spans="3:11" x14ac:dyDescent="0.45">
      <c r="D41" s="15" t="s">
        <v>62</v>
      </c>
      <c r="G41" s="17"/>
      <c r="I41" s="20" t="s">
        <v>48</v>
      </c>
      <c r="K41" s="5"/>
    </row>
    <row r="42" spans="3:11" x14ac:dyDescent="0.45">
      <c r="C42" s="15"/>
      <c r="E42" s="3" t="s">
        <v>63</v>
      </c>
      <c r="G42" s="17" t="s">
        <v>58</v>
      </c>
      <c r="H42" s="17" t="s">
        <v>51</v>
      </c>
      <c r="I42" s="22">
        <v>0</v>
      </c>
      <c r="J42" s="23"/>
      <c r="K42" s="5"/>
    </row>
    <row r="43" spans="3:11" x14ac:dyDescent="0.45">
      <c r="C43" s="15"/>
      <c r="E43" s="3" t="s">
        <v>64</v>
      </c>
      <c r="G43" s="17" t="s">
        <v>58</v>
      </c>
      <c r="H43" s="17" t="s">
        <v>51</v>
      </c>
      <c r="I43" s="22">
        <v>50</v>
      </c>
      <c r="J43" s="21">
        <f>SUM(I42:I43)</f>
        <v>50</v>
      </c>
      <c r="K43" s="5"/>
    </row>
    <row r="44" spans="3:11" x14ac:dyDescent="0.45">
      <c r="C44" s="15"/>
      <c r="G44" s="17"/>
      <c r="I44" s="17"/>
      <c r="J44" s="17"/>
      <c r="K44" s="17"/>
    </row>
    <row r="45" spans="3:11" x14ac:dyDescent="0.45">
      <c r="C45" s="15"/>
      <c r="D45" s="16" t="s">
        <v>65</v>
      </c>
      <c r="G45" s="17"/>
      <c r="I45" s="20" t="s">
        <v>48</v>
      </c>
      <c r="K45" s="5"/>
    </row>
    <row r="46" spans="3:11" x14ac:dyDescent="0.45">
      <c r="C46" s="15"/>
      <c r="E46" s="3" t="s">
        <v>66</v>
      </c>
      <c r="G46" s="17" t="s">
        <v>58</v>
      </c>
      <c r="H46" s="17" t="s">
        <v>51</v>
      </c>
      <c r="I46" s="22">
        <v>0</v>
      </c>
      <c r="J46" s="23"/>
      <c r="K46" s="5"/>
    </row>
    <row r="47" spans="3:11" x14ac:dyDescent="0.45">
      <c r="C47" s="15"/>
      <c r="E47" s="3" t="s">
        <v>67</v>
      </c>
      <c r="G47" s="17" t="s">
        <v>58</v>
      </c>
      <c r="H47" s="17" t="s">
        <v>51</v>
      </c>
      <c r="I47" s="22">
        <v>10</v>
      </c>
      <c r="J47" s="23"/>
      <c r="K47" s="5"/>
    </row>
    <row r="48" spans="3:11" x14ac:dyDescent="0.45">
      <c r="C48" s="15"/>
      <c r="E48" s="3" t="s">
        <v>68</v>
      </c>
      <c r="G48" s="17" t="s">
        <v>58</v>
      </c>
      <c r="H48" s="17" t="s">
        <v>51</v>
      </c>
      <c r="I48" s="22">
        <v>10</v>
      </c>
      <c r="J48" s="21">
        <f>SUM(I46:I48)</f>
        <v>20</v>
      </c>
      <c r="K48" s="5"/>
    </row>
    <row r="49" spans="3:11" x14ac:dyDescent="0.45">
      <c r="C49" s="15"/>
      <c r="G49" s="17"/>
      <c r="I49" s="17"/>
      <c r="J49" s="17"/>
      <c r="K49" s="5"/>
    </row>
    <row r="50" spans="3:11" x14ac:dyDescent="0.45">
      <c r="D50" s="15" t="s">
        <v>69</v>
      </c>
      <c r="E50" s="16"/>
      <c r="G50" s="17"/>
      <c r="I50" s="20" t="s">
        <v>48</v>
      </c>
      <c r="K50" s="5"/>
    </row>
    <row r="51" spans="3:11" x14ac:dyDescent="0.45">
      <c r="C51" s="16"/>
      <c r="E51" s="3" t="s">
        <v>70</v>
      </c>
      <c r="G51" s="17" t="s">
        <v>58</v>
      </c>
      <c r="H51" s="17" t="s">
        <v>51</v>
      </c>
      <c r="I51" s="22">
        <v>3</v>
      </c>
      <c r="J51" s="23"/>
      <c r="K51" s="5"/>
    </row>
    <row r="52" spans="3:11" x14ac:dyDescent="0.45">
      <c r="C52" s="16"/>
      <c r="E52" s="3" t="s">
        <v>71</v>
      </c>
      <c r="G52" s="17" t="s">
        <v>58</v>
      </c>
      <c r="H52" s="17" t="s">
        <v>51</v>
      </c>
      <c r="I52" s="22">
        <v>3</v>
      </c>
      <c r="J52" s="24">
        <f>SUM(I51:I52)</f>
        <v>6</v>
      </c>
      <c r="K52" s="5"/>
    </row>
    <row r="53" spans="3:11" x14ac:dyDescent="0.45">
      <c r="C53" s="16"/>
      <c r="G53" s="17"/>
      <c r="I53" s="17"/>
      <c r="J53" s="17"/>
      <c r="K53" s="5"/>
    </row>
    <row r="54" spans="3:11" x14ac:dyDescent="0.45">
      <c r="C54" s="16"/>
      <c r="D54" s="16" t="s">
        <v>72</v>
      </c>
      <c r="G54" s="17"/>
      <c r="I54" s="20" t="s">
        <v>48</v>
      </c>
      <c r="K54" s="5"/>
    </row>
    <row r="55" spans="3:11" x14ac:dyDescent="0.45">
      <c r="E55" s="3" t="s">
        <v>73</v>
      </c>
      <c r="G55" s="17" t="s">
        <v>163</v>
      </c>
      <c r="H55" s="17" t="s">
        <v>51</v>
      </c>
      <c r="I55" s="22">
        <v>3</v>
      </c>
      <c r="J55" s="25"/>
      <c r="K55" s="5"/>
    </row>
    <row r="56" spans="3:11" x14ac:dyDescent="0.45">
      <c r="C56" s="15"/>
      <c r="E56" s="3" t="s">
        <v>74</v>
      </c>
      <c r="G56" s="17" t="s">
        <v>164</v>
      </c>
      <c r="H56" s="17" t="s">
        <v>51</v>
      </c>
      <c r="I56" s="22">
        <v>3</v>
      </c>
      <c r="J56" s="17"/>
      <c r="K56" s="5"/>
    </row>
    <row r="57" spans="3:11" x14ac:dyDescent="0.45">
      <c r="C57" s="15"/>
      <c r="E57" s="3" t="s">
        <v>75</v>
      </c>
      <c r="G57" s="17" t="s">
        <v>165</v>
      </c>
      <c r="H57" s="17" t="s">
        <v>51</v>
      </c>
      <c r="I57" s="22">
        <v>3</v>
      </c>
      <c r="J57" s="17"/>
      <c r="K57" s="5"/>
    </row>
    <row r="58" spans="3:11" x14ac:dyDescent="0.45">
      <c r="C58" s="15"/>
      <c r="E58" s="3" t="s">
        <v>76</v>
      </c>
      <c r="G58" s="17" t="s">
        <v>166</v>
      </c>
      <c r="H58" s="17" t="s">
        <v>51</v>
      </c>
      <c r="I58" s="22">
        <v>3</v>
      </c>
      <c r="J58" s="17"/>
      <c r="K58" s="5"/>
    </row>
    <row r="59" spans="3:11" x14ac:dyDescent="0.45">
      <c r="C59" s="16"/>
      <c r="E59" s="3" t="s">
        <v>77</v>
      </c>
      <c r="G59" s="17" t="s">
        <v>167</v>
      </c>
      <c r="H59" s="17" t="s">
        <v>51</v>
      </c>
      <c r="I59" s="22">
        <v>3</v>
      </c>
      <c r="J59" s="25"/>
      <c r="K59" s="5"/>
    </row>
    <row r="60" spans="3:11" x14ac:dyDescent="0.45">
      <c r="C60" s="16"/>
      <c r="E60" s="3" t="s">
        <v>78</v>
      </c>
      <c r="G60" s="17" t="s">
        <v>163</v>
      </c>
      <c r="H60" s="17" t="s">
        <v>51</v>
      </c>
      <c r="I60" s="22">
        <v>3</v>
      </c>
      <c r="J60" s="25"/>
      <c r="K60" s="5"/>
    </row>
    <row r="61" spans="3:11" x14ac:dyDescent="0.45">
      <c r="C61" s="16"/>
      <c r="E61" s="3" t="s">
        <v>79</v>
      </c>
      <c r="G61" s="17" t="s">
        <v>164</v>
      </c>
      <c r="H61" s="17" t="s">
        <v>51</v>
      </c>
      <c r="I61" s="22">
        <v>3</v>
      </c>
      <c r="J61" s="25"/>
      <c r="K61" s="5"/>
    </row>
    <row r="62" spans="3:11" x14ac:dyDescent="0.45">
      <c r="C62" s="16"/>
      <c r="E62" s="3" t="s">
        <v>80</v>
      </c>
      <c r="G62" s="17" t="s">
        <v>165</v>
      </c>
      <c r="H62" s="17" t="s">
        <v>51</v>
      </c>
      <c r="I62" s="22">
        <v>3</v>
      </c>
      <c r="J62" s="25"/>
      <c r="K62" s="5"/>
    </row>
    <row r="63" spans="3:11" x14ac:dyDescent="0.45">
      <c r="C63" s="16"/>
      <c r="E63" s="3" t="s">
        <v>81</v>
      </c>
      <c r="G63" s="17" t="s">
        <v>166</v>
      </c>
      <c r="H63" s="17" t="s">
        <v>51</v>
      </c>
      <c r="I63" s="22">
        <v>3</v>
      </c>
      <c r="J63" s="25"/>
      <c r="K63" s="5"/>
    </row>
    <row r="64" spans="3:11" x14ac:dyDescent="0.45">
      <c r="C64" s="16"/>
      <c r="E64" s="3" t="s">
        <v>82</v>
      </c>
      <c r="G64" s="17" t="s">
        <v>167</v>
      </c>
      <c r="H64" s="17" t="s">
        <v>51</v>
      </c>
      <c r="I64" s="22">
        <v>3</v>
      </c>
      <c r="J64" s="25"/>
      <c r="K64" s="5"/>
    </row>
    <row r="65" spans="3:11" x14ac:dyDescent="0.45">
      <c r="C65" s="16"/>
      <c r="E65" s="3" t="s">
        <v>83</v>
      </c>
      <c r="G65" s="17" t="s">
        <v>163</v>
      </c>
      <c r="H65" s="17" t="s">
        <v>51</v>
      </c>
      <c r="I65" s="22">
        <v>3</v>
      </c>
      <c r="J65" s="23"/>
      <c r="K65" s="5"/>
    </row>
    <row r="66" spans="3:11" x14ac:dyDescent="0.45">
      <c r="C66" s="16"/>
      <c r="E66" s="3" t="s">
        <v>84</v>
      </c>
      <c r="G66" s="17" t="s">
        <v>164</v>
      </c>
      <c r="H66" s="17" t="s">
        <v>51</v>
      </c>
      <c r="I66" s="22">
        <v>3</v>
      </c>
      <c r="J66" s="23"/>
      <c r="K66" s="5"/>
    </row>
    <row r="67" spans="3:11" x14ac:dyDescent="0.45">
      <c r="C67" s="16"/>
      <c r="E67" s="3" t="s">
        <v>85</v>
      </c>
      <c r="G67" s="17" t="s">
        <v>165</v>
      </c>
      <c r="H67" s="17" t="s">
        <v>51</v>
      </c>
      <c r="I67" s="22">
        <v>3</v>
      </c>
      <c r="J67" s="23"/>
      <c r="K67" s="5"/>
    </row>
    <row r="68" spans="3:11" x14ac:dyDescent="0.45">
      <c r="C68" s="16"/>
      <c r="E68" s="3" t="s">
        <v>86</v>
      </c>
      <c r="G68" s="17" t="s">
        <v>166</v>
      </c>
      <c r="H68" s="17" t="s">
        <v>51</v>
      </c>
      <c r="I68" s="22">
        <v>3</v>
      </c>
      <c r="J68" s="23"/>
      <c r="K68" s="5"/>
    </row>
    <row r="69" spans="3:11" x14ac:dyDescent="0.45">
      <c r="C69" s="16"/>
      <c r="E69" s="3" t="s">
        <v>87</v>
      </c>
      <c r="G69" s="17" t="s">
        <v>167</v>
      </c>
      <c r="H69" s="17" t="s">
        <v>51</v>
      </c>
      <c r="I69" s="22">
        <v>3</v>
      </c>
      <c r="J69" s="23"/>
      <c r="K69" s="5"/>
    </row>
    <row r="70" spans="3:11" x14ac:dyDescent="0.45">
      <c r="C70" s="16"/>
      <c r="E70" s="3" t="s">
        <v>88</v>
      </c>
      <c r="G70" s="17" t="s">
        <v>163</v>
      </c>
      <c r="H70" s="17" t="s">
        <v>51</v>
      </c>
      <c r="I70" s="22">
        <v>3</v>
      </c>
      <c r="J70" s="23"/>
      <c r="K70" s="5"/>
    </row>
    <row r="71" spans="3:11" x14ac:dyDescent="0.45">
      <c r="C71" s="16"/>
      <c r="E71" s="3" t="s">
        <v>89</v>
      </c>
      <c r="G71" s="17" t="s">
        <v>164</v>
      </c>
      <c r="H71" s="17" t="s">
        <v>51</v>
      </c>
      <c r="I71" s="22">
        <v>3</v>
      </c>
      <c r="J71" s="21">
        <f>SUM(I55:I71)</f>
        <v>51</v>
      </c>
      <c r="K71" s="5"/>
    </row>
    <row r="72" spans="3:11" x14ac:dyDescent="0.45">
      <c r="C72" s="16"/>
      <c r="G72" s="17"/>
      <c r="I72" s="17"/>
      <c r="J72" s="17"/>
      <c r="K72" s="17"/>
    </row>
    <row r="73" spans="3:11" x14ac:dyDescent="0.45">
      <c r="D73" s="16" t="s">
        <v>90</v>
      </c>
      <c r="G73" s="17"/>
      <c r="I73" s="20" t="s">
        <v>48</v>
      </c>
      <c r="K73" s="5"/>
    </row>
    <row r="74" spans="3:11" x14ac:dyDescent="0.45">
      <c r="C74" s="15"/>
      <c r="E74" s="3" t="s">
        <v>91</v>
      </c>
      <c r="G74" s="17"/>
      <c r="I74" s="22">
        <v>3</v>
      </c>
      <c r="J74" s="17"/>
      <c r="K74" s="5"/>
    </row>
    <row r="75" spans="3:11" x14ac:dyDescent="0.45">
      <c r="C75" s="15"/>
      <c r="E75" s="3" t="s">
        <v>92</v>
      </c>
      <c r="G75" s="17"/>
      <c r="I75" s="22">
        <v>3</v>
      </c>
      <c r="J75" s="17"/>
      <c r="K75" s="5"/>
    </row>
    <row r="76" spans="3:11" x14ac:dyDescent="0.45">
      <c r="C76" s="15"/>
      <c r="E76" s="3" t="s">
        <v>93</v>
      </c>
      <c r="G76" s="17"/>
      <c r="I76" s="22">
        <v>3</v>
      </c>
      <c r="J76" s="21">
        <f>SUM(I74:I76)</f>
        <v>9</v>
      </c>
      <c r="K76" s="5"/>
    </row>
    <row r="77" spans="3:11" x14ac:dyDescent="0.45">
      <c r="C77" s="15"/>
      <c r="G77" s="17"/>
      <c r="I77" s="17"/>
      <c r="J77" s="17"/>
      <c r="K77" s="5"/>
    </row>
    <row r="78" spans="3:11" x14ac:dyDescent="0.45">
      <c r="C78" s="15"/>
      <c r="D78" s="16" t="s">
        <v>94</v>
      </c>
      <c r="G78" s="17" t="s">
        <v>58</v>
      </c>
      <c r="H78" s="17" t="s">
        <v>51</v>
      </c>
      <c r="J78" s="21">
        <f>SUM(J30:J75)</f>
        <v>243</v>
      </c>
      <c r="K78" s="5"/>
    </row>
    <row r="79" spans="3:11" x14ac:dyDescent="0.45">
      <c r="C79" s="15"/>
      <c r="D79" s="16"/>
      <c r="G79" s="17"/>
    </row>
    <row r="80" spans="3:11" x14ac:dyDescent="0.45">
      <c r="D80" s="16" t="s">
        <v>95</v>
      </c>
      <c r="G80" s="17"/>
      <c r="J80" s="17"/>
      <c r="K80" s="5"/>
    </row>
    <row r="81" spans="3:12" x14ac:dyDescent="0.45">
      <c r="D81" s="16"/>
      <c r="E81" s="3" t="s">
        <v>96</v>
      </c>
      <c r="G81" s="17"/>
      <c r="H81" s="17" t="s">
        <v>97</v>
      </c>
      <c r="I81" s="13">
        <v>0.06</v>
      </c>
      <c r="K81" s="5"/>
    </row>
    <row r="82" spans="3:12" x14ac:dyDescent="0.45">
      <c r="D82" s="16"/>
      <c r="E82" s="3" t="s">
        <v>98</v>
      </c>
      <c r="G82" s="17"/>
      <c r="H82" s="17" t="s">
        <v>50</v>
      </c>
      <c r="I82" s="26">
        <v>8</v>
      </c>
      <c r="J82" s="17"/>
      <c r="K82" s="5"/>
    </row>
    <row r="83" spans="3:12" x14ac:dyDescent="0.45">
      <c r="C83" s="15"/>
      <c r="E83" s="3" t="s">
        <v>169</v>
      </c>
      <c r="H83" s="17" t="s">
        <v>51</v>
      </c>
      <c r="I83" s="65">
        <f>J78*I82*I81</f>
        <v>116.64</v>
      </c>
      <c r="J83" s="17"/>
      <c r="K83" s="5"/>
    </row>
    <row r="84" spans="3:12" x14ac:dyDescent="0.45">
      <c r="D84" s="16"/>
      <c r="E84" s="3" t="s">
        <v>99</v>
      </c>
      <c r="G84" s="17"/>
      <c r="H84" s="17" t="s">
        <v>100</v>
      </c>
      <c r="I84" s="27">
        <v>2.5</v>
      </c>
      <c r="J84" s="17"/>
      <c r="K84" s="5" t="s">
        <v>168</v>
      </c>
    </row>
    <row r="85" spans="3:12" x14ac:dyDescent="0.45">
      <c r="C85" s="15"/>
      <c r="E85" s="3" t="s">
        <v>170</v>
      </c>
      <c r="H85" s="17" t="s">
        <v>51</v>
      </c>
      <c r="I85" s="65">
        <f>I83/I84</f>
        <v>46.655999999999999</v>
      </c>
      <c r="J85" s="21">
        <f>I85</f>
        <v>46.655999999999999</v>
      </c>
      <c r="K85" s="5"/>
    </row>
    <row r="86" spans="3:12" x14ac:dyDescent="0.45">
      <c r="C86" s="15"/>
      <c r="E86" s="3" t="s">
        <v>174</v>
      </c>
      <c r="H86" s="17" t="s">
        <v>51</v>
      </c>
      <c r="I86" s="65">
        <f>I85/I82</f>
        <v>5.8319999999999999</v>
      </c>
      <c r="J86" s="17"/>
      <c r="K86" s="5"/>
    </row>
    <row r="87" spans="3:12" ht="12.6" x14ac:dyDescent="0.45">
      <c r="C87" s="44" t="s">
        <v>172</v>
      </c>
      <c r="F87" s="19"/>
      <c r="G87" s="17" t="s">
        <v>58</v>
      </c>
      <c r="H87" s="17" t="s">
        <v>51</v>
      </c>
      <c r="I87" s="28"/>
      <c r="J87" s="29">
        <f>SUM(J78:J85)</f>
        <v>289.65600000000001</v>
      </c>
      <c r="K87" s="16" t="s">
        <v>173</v>
      </c>
    </row>
    <row r="88" spans="3:12" x14ac:dyDescent="0.45">
      <c r="C88" s="16"/>
      <c r="F88" s="19"/>
      <c r="G88" s="17"/>
      <c r="I88" s="28"/>
      <c r="J88" s="28"/>
      <c r="K88" s="28"/>
      <c r="L88" s="16"/>
    </row>
    <row r="89" spans="3:12" x14ac:dyDescent="0.45">
      <c r="C89" s="16"/>
      <c r="F89" s="19"/>
      <c r="G89" s="17"/>
      <c r="I89" s="28"/>
      <c r="J89" s="28"/>
      <c r="K89" s="28"/>
      <c r="L89" s="16"/>
    </row>
    <row r="90" spans="3:12" x14ac:dyDescent="0.45">
      <c r="C90" s="16"/>
      <c r="E90" s="3" t="s">
        <v>171</v>
      </c>
      <c r="G90" s="17"/>
      <c r="I90" s="28"/>
      <c r="J90" s="30">
        <v>1</v>
      </c>
      <c r="K90" s="10"/>
    </row>
    <row r="91" spans="3:12" x14ac:dyDescent="0.45">
      <c r="F91" s="31" t="s">
        <v>101</v>
      </c>
      <c r="G91" s="32"/>
      <c r="H91" s="32" t="s">
        <v>51</v>
      </c>
      <c r="I91" s="33"/>
      <c r="J91" s="34">
        <f>J87/I27*J90</f>
        <v>2.89656</v>
      </c>
      <c r="K91" s="5"/>
      <c r="L91" s="18" t="s">
        <v>102</v>
      </c>
    </row>
    <row r="92" spans="3:12" x14ac:dyDescent="0.45">
      <c r="C92" s="15" t="s">
        <v>103</v>
      </c>
      <c r="E92" s="16" t="s">
        <v>104</v>
      </c>
      <c r="G92" s="17"/>
      <c r="I92" s="28"/>
      <c r="J92" s="28"/>
      <c r="K92" s="5"/>
    </row>
    <row r="93" spans="3:12" x14ac:dyDescent="0.45">
      <c r="C93" s="15"/>
      <c r="D93" s="16" t="s">
        <v>105</v>
      </c>
      <c r="E93" s="16"/>
      <c r="G93" s="17"/>
      <c r="I93" s="28"/>
      <c r="J93" s="28"/>
      <c r="K93" s="5"/>
    </row>
    <row r="94" spans="3:12" x14ac:dyDescent="0.45">
      <c r="E94" s="3" t="s">
        <v>106</v>
      </c>
      <c r="G94" s="17"/>
      <c r="H94" s="17" t="s">
        <v>50</v>
      </c>
      <c r="I94" s="20">
        <v>40</v>
      </c>
      <c r="J94" s="17"/>
      <c r="K94" s="5"/>
    </row>
    <row r="95" spans="3:12" x14ac:dyDescent="0.45">
      <c r="C95" s="15"/>
      <c r="E95" s="3" t="s">
        <v>107</v>
      </c>
      <c r="G95" s="17"/>
      <c r="H95" s="17" t="s">
        <v>50</v>
      </c>
      <c r="I95" s="20">
        <v>30</v>
      </c>
      <c r="J95" s="17"/>
      <c r="K95" s="5"/>
    </row>
    <row r="96" spans="3:12" x14ac:dyDescent="0.45">
      <c r="C96" s="15"/>
      <c r="E96" s="3" t="s">
        <v>175</v>
      </c>
      <c r="G96" s="17"/>
      <c r="H96" s="17" t="s">
        <v>51</v>
      </c>
      <c r="I96" s="65">
        <f>J87/I95</f>
        <v>9.6552000000000007</v>
      </c>
      <c r="K96" s="5"/>
    </row>
    <row r="97" spans="3:12" x14ac:dyDescent="0.45">
      <c r="C97" s="15"/>
      <c r="E97" s="3" t="s">
        <v>176</v>
      </c>
      <c r="G97" s="17"/>
      <c r="H97" s="54">
        <f>I81</f>
        <v>0.06</v>
      </c>
      <c r="I97" s="65">
        <f>J87*H97/2</f>
        <v>8.6896799999999992</v>
      </c>
      <c r="K97" s="5"/>
    </row>
    <row r="98" spans="3:12" x14ac:dyDescent="0.45">
      <c r="C98" s="15"/>
      <c r="E98" s="3" t="s">
        <v>108</v>
      </c>
      <c r="G98" s="17"/>
      <c r="H98" s="17" t="s">
        <v>51</v>
      </c>
      <c r="I98" s="65">
        <f>I97*I95</f>
        <v>260.69039999999995</v>
      </c>
      <c r="K98" s="5"/>
    </row>
    <row r="99" spans="3:12" x14ac:dyDescent="0.45">
      <c r="C99" s="17">
        <v>1</v>
      </c>
      <c r="D99" s="16" t="s">
        <v>109</v>
      </c>
      <c r="G99" s="17" t="s">
        <v>22</v>
      </c>
      <c r="H99" s="17" t="s">
        <v>51</v>
      </c>
      <c r="I99" s="66">
        <f>SUM(I96:I97)</f>
        <v>18.34488</v>
      </c>
      <c r="J99" s="21">
        <f>SUM(I96:I97)</f>
        <v>18.34488</v>
      </c>
      <c r="K99" s="5"/>
    </row>
    <row r="100" spans="3:12" x14ac:dyDescent="0.45">
      <c r="C100" s="18"/>
      <c r="G100" s="17"/>
      <c r="H100" s="58" t="s">
        <v>111</v>
      </c>
      <c r="I100" s="67">
        <f>I11</f>
        <v>800000</v>
      </c>
      <c r="J100" s="59" t="s">
        <v>110</v>
      </c>
      <c r="K100" s="60"/>
      <c r="L100" s="59"/>
    </row>
    <row r="101" spans="3:12" x14ac:dyDescent="0.45">
      <c r="C101" s="17"/>
      <c r="G101" s="17"/>
      <c r="H101" s="61" t="s">
        <v>42</v>
      </c>
      <c r="I101" s="68">
        <f>I99/I19*1000000</f>
        <v>22.931100000000001</v>
      </c>
      <c r="J101" s="59" t="s">
        <v>112</v>
      </c>
      <c r="K101" s="62"/>
      <c r="L101" s="59"/>
    </row>
    <row r="102" spans="3:12" x14ac:dyDescent="0.45">
      <c r="C102" s="17"/>
      <c r="D102" s="16" t="s">
        <v>113</v>
      </c>
      <c r="G102" s="17"/>
      <c r="I102" s="53"/>
      <c r="J102" s="17"/>
      <c r="K102" s="5"/>
    </row>
    <row r="103" spans="3:12" x14ac:dyDescent="0.45">
      <c r="C103" s="17"/>
      <c r="E103" s="3" t="s">
        <v>114</v>
      </c>
      <c r="G103" s="17" t="s">
        <v>22</v>
      </c>
      <c r="H103" s="17" t="s">
        <v>42</v>
      </c>
      <c r="I103" s="63">
        <f>I24</f>
        <v>176180.40873854826</v>
      </c>
      <c r="K103" s="5"/>
    </row>
    <row r="104" spans="3:12" x14ac:dyDescent="0.45">
      <c r="C104" s="17"/>
      <c r="E104" s="3" t="s">
        <v>115</v>
      </c>
      <c r="G104" s="17" t="s">
        <v>22</v>
      </c>
      <c r="H104" s="17" t="s">
        <v>42</v>
      </c>
      <c r="I104" s="63">
        <f>I103*2</f>
        <v>352360.81747709651</v>
      </c>
      <c r="J104" s="17"/>
      <c r="K104" s="5"/>
    </row>
    <row r="105" spans="3:12" x14ac:dyDescent="0.45">
      <c r="C105" s="17"/>
      <c r="E105" s="3" t="s">
        <v>116</v>
      </c>
      <c r="G105" s="17" t="s">
        <v>22</v>
      </c>
      <c r="H105" s="17" t="s">
        <v>42</v>
      </c>
      <c r="I105" s="63">
        <f>I104</f>
        <v>352360.81747709651</v>
      </c>
      <c r="J105" s="17"/>
      <c r="K105" s="5"/>
    </row>
    <row r="106" spans="3:12" x14ac:dyDescent="0.45">
      <c r="C106" s="17">
        <v>2</v>
      </c>
      <c r="D106" s="16" t="s">
        <v>117</v>
      </c>
      <c r="G106" s="17"/>
      <c r="H106" s="17" t="s">
        <v>51</v>
      </c>
      <c r="I106" s="64">
        <f>SUM(I103:I105)/1000000</f>
        <v>0.88090204369274128</v>
      </c>
      <c r="J106" s="29">
        <f>SUM(I103:I105)/1000000</f>
        <v>0.88090204369274128</v>
      </c>
      <c r="K106" s="5"/>
    </row>
    <row r="107" spans="3:12" x14ac:dyDescent="0.45">
      <c r="C107" s="35"/>
      <c r="D107" s="16" t="s">
        <v>118</v>
      </c>
      <c r="H107" s="3"/>
      <c r="J107" s="17"/>
      <c r="K107" s="5"/>
    </row>
    <row r="108" spans="3:12" x14ac:dyDescent="0.45">
      <c r="C108" s="35"/>
      <c r="D108" s="16"/>
      <c r="E108" s="3" t="s">
        <v>119</v>
      </c>
      <c r="G108" s="17" t="s">
        <v>22</v>
      </c>
      <c r="H108" s="17" t="s">
        <v>42</v>
      </c>
      <c r="I108" s="56">
        <f>I103*2</f>
        <v>352360.81747709651</v>
      </c>
      <c r="K108" s="5"/>
    </row>
    <row r="109" spans="3:12" x14ac:dyDescent="0.45">
      <c r="C109" s="35"/>
      <c r="D109" s="16"/>
      <c r="E109" s="3" t="s">
        <v>120</v>
      </c>
      <c r="G109" s="17" t="s">
        <v>22</v>
      </c>
      <c r="H109" s="17" t="s">
        <v>42</v>
      </c>
      <c r="I109" s="56">
        <f>I103*5</f>
        <v>880902.04369274131</v>
      </c>
      <c r="K109" s="5"/>
    </row>
    <row r="110" spans="3:12" x14ac:dyDescent="0.45">
      <c r="C110" s="17" t="s">
        <v>121</v>
      </c>
      <c r="D110" s="16" t="s">
        <v>122</v>
      </c>
      <c r="G110" s="17"/>
      <c r="H110" s="17" t="s">
        <v>51</v>
      </c>
      <c r="I110" s="57">
        <f>SUM(I108:I109)/1000000</f>
        <v>1.233262861169838</v>
      </c>
      <c r="J110" s="29">
        <f>SUM(I108:I109)/1000000</f>
        <v>1.233262861169838</v>
      </c>
      <c r="K110" s="17"/>
    </row>
    <row r="111" spans="3:12" x14ac:dyDescent="0.45">
      <c r="C111" s="35"/>
      <c r="D111" s="16"/>
      <c r="G111" s="17"/>
      <c r="I111" s="75"/>
      <c r="J111" s="17"/>
      <c r="K111" s="17"/>
    </row>
    <row r="112" spans="3:12" x14ac:dyDescent="0.45">
      <c r="C112" s="35" t="s">
        <v>123</v>
      </c>
      <c r="D112" s="16" t="s">
        <v>124</v>
      </c>
      <c r="E112" s="3" t="s">
        <v>125</v>
      </c>
      <c r="G112" s="36">
        <v>0.02</v>
      </c>
      <c r="H112" s="17" t="s">
        <v>51</v>
      </c>
      <c r="I112" s="57">
        <f>J87*G112</f>
        <v>5.79312</v>
      </c>
      <c r="J112" s="29">
        <f>I112</f>
        <v>5.79312</v>
      </c>
      <c r="K112" s="17"/>
    </row>
    <row r="113" spans="3:11" x14ac:dyDescent="0.45">
      <c r="C113" s="17"/>
    </row>
    <row r="114" spans="3:11" hidden="1" x14ac:dyDescent="0.45">
      <c r="C114" s="35"/>
      <c r="D114" s="3" t="s">
        <v>126</v>
      </c>
      <c r="E114" s="3" t="s">
        <v>127</v>
      </c>
      <c r="G114" s="17" t="s">
        <v>22</v>
      </c>
      <c r="H114" s="37">
        <v>0.05</v>
      </c>
      <c r="I114" s="28">
        <v>20</v>
      </c>
      <c r="J114" s="38"/>
      <c r="K114" s="5"/>
    </row>
    <row r="115" spans="3:11" hidden="1" x14ac:dyDescent="0.45">
      <c r="C115" s="35"/>
      <c r="D115" s="3" t="s">
        <v>91</v>
      </c>
      <c r="E115" s="3" t="s">
        <v>128</v>
      </c>
      <c r="G115" s="17" t="s">
        <v>22</v>
      </c>
      <c r="H115" s="37">
        <v>1.9E-2</v>
      </c>
      <c r="I115" s="28">
        <v>20</v>
      </c>
      <c r="J115" s="38"/>
      <c r="K115" s="5"/>
    </row>
    <row r="116" spans="3:11" x14ac:dyDescent="0.45">
      <c r="C116" s="17">
        <v>5</v>
      </c>
      <c r="D116" s="16" t="s">
        <v>129</v>
      </c>
      <c r="G116" s="17"/>
      <c r="K116" s="5"/>
    </row>
    <row r="117" spans="3:11" x14ac:dyDescent="0.45">
      <c r="C117" s="18"/>
      <c r="E117" s="3" t="s">
        <v>130</v>
      </c>
      <c r="G117" s="17"/>
      <c r="H117" s="17" t="s">
        <v>51</v>
      </c>
      <c r="I117" s="28">
        <v>0</v>
      </c>
      <c r="K117" s="5"/>
    </row>
    <row r="118" spans="3:11" x14ac:dyDescent="0.45">
      <c r="C118" s="18"/>
      <c r="E118" s="3" t="s">
        <v>131</v>
      </c>
      <c r="G118" s="17"/>
      <c r="H118" s="17" t="s">
        <v>51</v>
      </c>
      <c r="I118" s="28">
        <v>0</v>
      </c>
    </row>
    <row r="119" spans="3:11" x14ac:dyDescent="0.45">
      <c r="C119" s="18"/>
      <c r="E119" s="3" t="s">
        <v>132</v>
      </c>
      <c r="G119" s="17"/>
      <c r="H119" s="17" t="s">
        <v>51</v>
      </c>
      <c r="I119" s="28">
        <v>0</v>
      </c>
      <c r="J119" s="29">
        <f>SUM(I117:I119)</f>
        <v>0</v>
      </c>
    </row>
    <row r="120" spans="3:11" x14ac:dyDescent="0.45">
      <c r="C120" s="18"/>
      <c r="G120" s="17"/>
      <c r="I120" s="28"/>
    </row>
    <row r="121" spans="3:11" x14ac:dyDescent="0.45">
      <c r="C121" s="17">
        <v>6</v>
      </c>
      <c r="D121" s="15" t="s">
        <v>133</v>
      </c>
      <c r="G121" s="17"/>
      <c r="H121" s="17" t="s">
        <v>51</v>
      </c>
      <c r="I121" s="28">
        <v>10</v>
      </c>
      <c r="J121" s="29">
        <v>20</v>
      </c>
      <c r="K121" s="5"/>
    </row>
    <row r="122" spans="3:11" x14ac:dyDescent="0.45">
      <c r="C122" s="17"/>
      <c r="D122" s="16" t="s">
        <v>134</v>
      </c>
      <c r="G122" s="17"/>
      <c r="I122" s="28"/>
      <c r="J122" s="17"/>
      <c r="K122" s="5"/>
    </row>
    <row r="123" spans="3:11" x14ac:dyDescent="0.45">
      <c r="C123" s="17"/>
      <c r="E123" s="3" t="s">
        <v>135</v>
      </c>
      <c r="G123" s="17" t="s">
        <v>22</v>
      </c>
      <c r="H123" s="17" t="s">
        <v>136</v>
      </c>
      <c r="I123" s="20">
        <v>18</v>
      </c>
      <c r="J123" s="17"/>
      <c r="K123" s="5"/>
    </row>
    <row r="124" spans="3:11" x14ac:dyDescent="0.45">
      <c r="C124" s="35"/>
      <c r="E124" s="3" t="s">
        <v>137</v>
      </c>
      <c r="G124" s="17" t="s">
        <v>22</v>
      </c>
      <c r="H124" s="17" t="s">
        <v>138</v>
      </c>
      <c r="I124" s="20">
        <v>5</v>
      </c>
      <c r="J124" s="17"/>
      <c r="K124" s="5"/>
    </row>
    <row r="125" spans="3:11" x14ac:dyDescent="0.45">
      <c r="C125" s="35"/>
      <c r="E125" s="3" t="s">
        <v>139</v>
      </c>
      <c r="G125" s="17" t="s">
        <v>22</v>
      </c>
      <c r="H125" s="17" t="s">
        <v>136</v>
      </c>
      <c r="I125" s="55">
        <f>I124*I123</f>
        <v>90</v>
      </c>
      <c r="J125" s="17"/>
      <c r="K125" s="5"/>
    </row>
    <row r="126" spans="3:11" x14ac:dyDescent="0.45">
      <c r="C126" s="35"/>
      <c r="E126" s="3" t="s">
        <v>140</v>
      </c>
      <c r="G126" s="17" t="s">
        <v>22</v>
      </c>
      <c r="H126" s="17" t="s">
        <v>136</v>
      </c>
      <c r="I126" s="20">
        <v>2</v>
      </c>
      <c r="J126" s="17"/>
      <c r="K126" s="5"/>
    </row>
    <row r="127" spans="3:11" x14ac:dyDescent="0.45">
      <c r="C127" s="35"/>
      <c r="E127" s="3" t="s">
        <v>141</v>
      </c>
      <c r="G127" s="17" t="s">
        <v>22</v>
      </c>
      <c r="H127" s="17" t="s">
        <v>136</v>
      </c>
      <c r="I127" s="55">
        <f>I126+I125</f>
        <v>92</v>
      </c>
      <c r="J127" s="17"/>
      <c r="K127" s="5"/>
    </row>
    <row r="128" spans="3:11" x14ac:dyDescent="0.45">
      <c r="C128" s="35"/>
      <c r="E128" s="3" t="s">
        <v>142</v>
      </c>
      <c r="G128" s="17" t="s">
        <v>22</v>
      </c>
      <c r="H128" s="17" t="s">
        <v>40</v>
      </c>
      <c r="I128" s="39">
        <v>82000</v>
      </c>
      <c r="J128" s="17"/>
      <c r="K128" s="5"/>
    </row>
    <row r="129" spans="3:11" x14ac:dyDescent="0.45">
      <c r="C129" s="35" t="s">
        <v>143</v>
      </c>
      <c r="D129" s="3" t="s">
        <v>144</v>
      </c>
      <c r="G129" s="17" t="s">
        <v>22</v>
      </c>
      <c r="H129" s="17" t="s">
        <v>40</v>
      </c>
      <c r="I129" s="50">
        <f>I128*I127</f>
        <v>7544000</v>
      </c>
      <c r="J129" s="29">
        <f>I129/1000000</f>
        <v>7.5439999999999996</v>
      </c>
      <c r="K129" s="5"/>
    </row>
    <row r="130" spans="3:11" x14ac:dyDescent="0.45">
      <c r="C130" s="35"/>
      <c r="G130" s="17"/>
      <c r="I130" s="28"/>
      <c r="J130" s="17"/>
      <c r="K130" s="5"/>
    </row>
    <row r="131" spans="3:11" x14ac:dyDescent="0.45">
      <c r="C131" s="16" t="s">
        <v>145</v>
      </c>
      <c r="G131" s="17" t="s">
        <v>22</v>
      </c>
      <c r="H131" s="17" t="s">
        <v>51</v>
      </c>
      <c r="I131" s="28"/>
      <c r="J131" s="29">
        <f>SUM(J104:J130)</f>
        <v>35.451284904862575</v>
      </c>
      <c r="K131" s="5"/>
    </row>
    <row r="132" spans="3:11" x14ac:dyDescent="0.45">
      <c r="C132" s="15" t="s">
        <v>146</v>
      </c>
      <c r="G132" s="17"/>
      <c r="I132" s="28"/>
      <c r="J132" s="40"/>
      <c r="K132" s="5"/>
    </row>
    <row r="133" spans="3:11" x14ac:dyDescent="0.45">
      <c r="C133" s="15"/>
      <c r="E133" s="19" t="s">
        <v>147</v>
      </c>
      <c r="G133" s="17" t="s">
        <v>22</v>
      </c>
      <c r="H133" s="17" t="s">
        <v>51</v>
      </c>
      <c r="I133" s="51">
        <f>J133</f>
        <v>53.796164904862579</v>
      </c>
      <c r="J133" s="29">
        <f>J131+J99</f>
        <v>53.796164904862579</v>
      </c>
      <c r="K133" s="5"/>
    </row>
    <row r="134" spans="3:11" x14ac:dyDescent="0.45">
      <c r="C134" s="15"/>
      <c r="D134" s="15"/>
      <c r="E134" s="19" t="s">
        <v>148</v>
      </c>
      <c r="G134" s="17" t="s">
        <v>22</v>
      </c>
      <c r="H134" s="17" t="s">
        <v>42</v>
      </c>
      <c r="I134" s="51">
        <f>I133*1000000</f>
        <v>53796164.904862575</v>
      </c>
      <c r="J134" s="17"/>
      <c r="K134" s="5"/>
    </row>
    <row r="135" spans="3:11" x14ac:dyDescent="0.45">
      <c r="C135" s="15"/>
      <c r="D135" s="15"/>
      <c r="E135" s="19"/>
      <c r="G135" s="17"/>
      <c r="H135" s="3"/>
      <c r="J135" s="40"/>
      <c r="K135" s="5"/>
    </row>
    <row r="136" spans="3:11" x14ac:dyDescent="0.45">
      <c r="C136" s="15"/>
      <c r="E136" s="19" t="s">
        <v>149</v>
      </c>
      <c r="G136" s="17" t="s">
        <v>22</v>
      </c>
      <c r="H136" s="41" t="s">
        <v>150</v>
      </c>
      <c r="I136" s="50">
        <f>I11</f>
        <v>800000</v>
      </c>
      <c r="J136" s="17"/>
      <c r="K136" s="5"/>
    </row>
    <row r="137" spans="3:11" x14ac:dyDescent="0.45">
      <c r="C137" s="15"/>
      <c r="E137" s="19" t="s">
        <v>151</v>
      </c>
      <c r="G137" s="17" t="s">
        <v>22</v>
      </c>
      <c r="H137" s="17" t="s">
        <v>152</v>
      </c>
      <c r="I137" s="50">
        <f>I136*1000</f>
        <v>800000000</v>
      </c>
      <c r="J137" s="17"/>
      <c r="K137" s="5"/>
    </row>
    <row r="138" spans="3:11" x14ac:dyDescent="0.45">
      <c r="C138" s="15"/>
      <c r="E138" s="19"/>
      <c r="G138" s="17"/>
      <c r="I138" s="17"/>
      <c r="J138" s="17"/>
      <c r="K138" s="5"/>
    </row>
    <row r="139" spans="3:11" x14ac:dyDescent="0.45">
      <c r="C139" s="15"/>
      <c r="E139" s="19" t="s">
        <v>153</v>
      </c>
      <c r="G139" s="17"/>
      <c r="H139" s="17" t="s">
        <v>154</v>
      </c>
      <c r="I139" s="76">
        <f>I134/I136</f>
        <v>67.24520613107822</v>
      </c>
      <c r="J139" s="42"/>
      <c r="K139" s="5"/>
    </row>
    <row r="140" spans="3:11" x14ac:dyDescent="0.45">
      <c r="C140" s="15"/>
      <c r="E140" s="19" t="s">
        <v>155</v>
      </c>
      <c r="G140" s="17"/>
      <c r="H140" s="17" t="s">
        <v>156</v>
      </c>
      <c r="I140" s="77">
        <f>I134/I137</f>
        <v>6.724520613107822E-2</v>
      </c>
      <c r="J140" s="75"/>
      <c r="K140" s="5"/>
    </row>
    <row r="141" spans="3:11" ht="12.6" x14ac:dyDescent="0.45">
      <c r="C141" s="43" t="s">
        <v>157</v>
      </c>
      <c r="F141" s="44"/>
      <c r="G141" s="45"/>
      <c r="H141" s="45" t="s">
        <v>158</v>
      </c>
      <c r="I141" s="78">
        <f>I140*100</f>
        <v>6.7245206131078223</v>
      </c>
      <c r="K141" s="5"/>
    </row>
    <row r="142" spans="3:11" x14ac:dyDescent="0.45">
      <c r="C142" s="15"/>
      <c r="G142" s="17"/>
      <c r="K142" s="5"/>
    </row>
    <row r="143" spans="3:11" x14ac:dyDescent="0.45">
      <c r="C143" s="3" t="s">
        <v>160</v>
      </c>
      <c r="E143" s="19"/>
      <c r="H143" s="17" t="s">
        <v>161</v>
      </c>
      <c r="I143" s="79">
        <f>I136/I21</f>
        <v>3.96923076923077E-2</v>
      </c>
      <c r="J143" s="3" t="s">
        <v>159</v>
      </c>
      <c r="K143" s="5"/>
    </row>
    <row r="144" spans="3:11" x14ac:dyDescent="0.45">
      <c r="C144" s="46"/>
      <c r="G144" s="17"/>
      <c r="H144" s="3"/>
      <c r="I144" s="28"/>
      <c r="K144" s="5"/>
    </row>
    <row r="145" spans="3:11" x14ac:dyDescent="0.45">
      <c r="C145" s="46"/>
      <c r="G145" s="17"/>
      <c r="H145" s="3"/>
      <c r="I145" s="28"/>
      <c r="K145" s="5"/>
    </row>
    <row r="146" spans="3:11" x14ac:dyDescent="0.45">
      <c r="G146" s="5"/>
      <c r="H146" s="8"/>
      <c r="I146" s="5"/>
      <c r="J146" s="5"/>
      <c r="K146" s="5"/>
    </row>
    <row r="147" spans="3:11" x14ac:dyDescent="0.45">
      <c r="G147" s="5"/>
      <c r="H147" s="8"/>
      <c r="I147" s="5"/>
      <c r="J147" s="5"/>
      <c r="K147" s="5"/>
    </row>
    <row r="148" spans="3:11" x14ac:dyDescent="0.45">
      <c r="G148" s="5"/>
      <c r="H148" s="8"/>
      <c r="I148" s="5"/>
      <c r="J148" s="5"/>
      <c r="K148" s="5"/>
    </row>
    <row r="149" spans="3:11" x14ac:dyDescent="0.45">
      <c r="E149" s="19"/>
      <c r="F149" s="8"/>
      <c r="G149" s="5"/>
      <c r="H149" s="8"/>
      <c r="I149" s="5"/>
      <c r="J149" s="5"/>
      <c r="K149" s="5"/>
    </row>
    <row r="150" spans="3:11" x14ac:dyDescent="0.45">
      <c r="F150" s="8"/>
      <c r="G150" s="5"/>
      <c r="H150" s="8"/>
      <c r="I150" s="5"/>
      <c r="J150" s="5"/>
      <c r="K150" s="5"/>
    </row>
    <row r="151" spans="3:11" x14ac:dyDescent="0.45">
      <c r="F151" s="8"/>
      <c r="G151" s="5"/>
      <c r="H151" s="8"/>
      <c r="I151" s="5"/>
      <c r="J151" s="5"/>
      <c r="K151" s="5"/>
    </row>
    <row r="152" spans="3:11" x14ac:dyDescent="0.45">
      <c r="E152" s="8"/>
      <c r="F152" s="8"/>
      <c r="G152" s="5"/>
      <c r="H152" s="8"/>
      <c r="I152" s="5"/>
      <c r="J152" s="5"/>
      <c r="K152" s="5"/>
    </row>
    <row r="153" spans="3:11" x14ac:dyDescent="0.45">
      <c r="E153" s="8"/>
      <c r="F153" s="8"/>
      <c r="G153" s="5"/>
      <c r="H153" s="8"/>
      <c r="I153" s="5"/>
      <c r="J153" s="5"/>
      <c r="K153" s="5"/>
    </row>
    <row r="154" spans="3:11" x14ac:dyDescent="0.45">
      <c r="E154" s="8"/>
      <c r="F154" s="8"/>
      <c r="G154" s="5"/>
      <c r="H154" s="8"/>
      <c r="I154" s="5"/>
      <c r="J154" s="5"/>
      <c r="K154" s="5"/>
    </row>
    <row r="155" spans="3:11" x14ac:dyDescent="0.45">
      <c r="F155" s="8"/>
      <c r="G155" s="5"/>
      <c r="H155" s="8"/>
      <c r="I155" s="5"/>
      <c r="J155" s="5"/>
      <c r="K155" s="5"/>
    </row>
    <row r="156" spans="3:11" x14ac:dyDescent="0.45">
      <c r="F156" s="8"/>
      <c r="G156" s="5"/>
      <c r="H156" s="8"/>
      <c r="I156" s="5"/>
      <c r="J156" s="5"/>
      <c r="K156" s="5"/>
    </row>
    <row r="157" spans="3:11" x14ac:dyDescent="0.45">
      <c r="E157" s="8"/>
      <c r="F157" s="8"/>
      <c r="G157" s="5"/>
      <c r="H157" s="8"/>
      <c r="I157" s="5"/>
      <c r="J157" s="5"/>
      <c r="K157" s="5"/>
    </row>
    <row r="158" spans="3:11" x14ac:dyDescent="0.45">
      <c r="E158" s="8"/>
      <c r="H158" s="8"/>
      <c r="I158" s="5"/>
      <c r="J158" s="5"/>
      <c r="K158" s="5"/>
    </row>
    <row r="159" spans="3:11" x14ac:dyDescent="0.45">
      <c r="F159" s="8"/>
      <c r="G159" s="48"/>
      <c r="H159" s="8"/>
      <c r="I159" s="5"/>
      <c r="J159" s="5"/>
      <c r="K159" s="5"/>
    </row>
    <row r="160" spans="3:11" x14ac:dyDescent="0.45">
      <c r="F160" s="8"/>
      <c r="G160" s="48"/>
      <c r="H160" s="8"/>
      <c r="I160" s="5"/>
      <c r="J160" s="5"/>
      <c r="K160" s="5"/>
    </row>
    <row r="161" spans="6:11" x14ac:dyDescent="0.45">
      <c r="F161" s="8"/>
      <c r="G161" s="47"/>
      <c r="H161" s="8"/>
      <c r="I161" s="5"/>
      <c r="J161" s="5"/>
      <c r="K161" s="5"/>
    </row>
    <row r="162" spans="6:11" x14ac:dyDescent="0.45">
      <c r="F162" s="8"/>
      <c r="G162" s="5"/>
      <c r="H162" s="8"/>
      <c r="I162" s="5"/>
      <c r="J162" s="5"/>
      <c r="K162" s="5"/>
    </row>
    <row r="163" spans="6:11" x14ac:dyDescent="0.45">
      <c r="F163" s="8"/>
      <c r="G163" s="5"/>
      <c r="H163" s="8"/>
      <c r="I163" s="5"/>
      <c r="J163" s="5"/>
      <c r="K163" s="5"/>
    </row>
    <row r="164" spans="6:11" x14ac:dyDescent="0.45">
      <c r="G164" s="5"/>
      <c r="H164" s="8"/>
      <c r="I164" s="5"/>
      <c r="J164" s="5"/>
      <c r="K164" s="5"/>
    </row>
    <row r="165" spans="6:11" x14ac:dyDescent="0.45">
      <c r="G165" s="5"/>
      <c r="H165" s="8"/>
      <c r="I165" s="5"/>
      <c r="J165" s="5"/>
      <c r="K165" s="5"/>
    </row>
    <row r="166" spans="6:11" x14ac:dyDescent="0.45">
      <c r="G166" s="5"/>
      <c r="H166" s="8"/>
      <c r="I166" s="5"/>
      <c r="J166" s="5"/>
      <c r="K166" s="5"/>
    </row>
    <row r="167" spans="6:11" x14ac:dyDescent="0.45">
      <c r="G167" s="5"/>
      <c r="H167" s="8"/>
      <c r="I167" s="49"/>
      <c r="J167" s="5"/>
      <c r="K167" s="5"/>
    </row>
    <row r="168" spans="6:11" x14ac:dyDescent="0.45">
      <c r="G168" s="5"/>
      <c r="H168" s="8"/>
      <c r="I168" s="49"/>
      <c r="J168" s="5"/>
      <c r="K168" s="5"/>
    </row>
    <row r="169" spans="6:11" x14ac:dyDescent="0.45">
      <c r="G169" s="5"/>
      <c r="H169" s="8"/>
      <c r="I169" s="49"/>
      <c r="J169" s="5"/>
      <c r="K169" s="5"/>
    </row>
    <row r="170" spans="6:11" x14ac:dyDescent="0.45">
      <c r="G170" s="5"/>
      <c r="H170" s="8"/>
      <c r="I170" s="49"/>
      <c r="J170" s="5"/>
      <c r="K170" s="5"/>
    </row>
    <row r="171" spans="6:11" x14ac:dyDescent="0.45">
      <c r="G171" s="5"/>
      <c r="H171" s="8"/>
      <c r="I171" s="49"/>
      <c r="J171" s="5"/>
      <c r="K171" s="5"/>
    </row>
    <row r="172" spans="6:11" x14ac:dyDescent="0.45">
      <c r="G172" s="5"/>
      <c r="H172" s="8"/>
      <c r="I172" s="5"/>
      <c r="J172" s="5"/>
      <c r="K172" s="5"/>
    </row>
    <row r="173" spans="6:11" x14ac:dyDescent="0.45">
      <c r="G173" s="5"/>
      <c r="H173" s="8"/>
      <c r="I173" s="5"/>
      <c r="J173" s="5"/>
      <c r="K173" s="5"/>
    </row>
    <row r="174" spans="6:11" x14ac:dyDescent="0.45">
      <c r="G174" s="5"/>
      <c r="H174" s="8"/>
      <c r="I174" s="5"/>
      <c r="J174" s="5"/>
      <c r="K174" s="5"/>
    </row>
    <row r="175" spans="6:11" x14ac:dyDescent="0.45">
      <c r="G175" s="5"/>
      <c r="H175" s="8"/>
      <c r="I175" s="5"/>
      <c r="J175" s="5"/>
      <c r="K175" s="5"/>
    </row>
    <row r="176" spans="6:11" x14ac:dyDescent="0.45">
      <c r="G176" s="5"/>
      <c r="H176" s="8"/>
      <c r="I176" s="5"/>
      <c r="J176" s="5"/>
      <c r="K176" s="5"/>
    </row>
    <row r="177" spans="7:11" x14ac:dyDescent="0.45">
      <c r="G177" s="5"/>
      <c r="H177" s="8"/>
      <c r="I177" s="5"/>
      <c r="J177" s="5"/>
      <c r="K177" s="5"/>
    </row>
    <row r="178" spans="7:11" x14ac:dyDescent="0.45">
      <c r="G178" s="5"/>
      <c r="H178" s="8"/>
      <c r="I178" s="5"/>
      <c r="J178" s="5"/>
      <c r="K178" s="5"/>
    </row>
    <row r="179" spans="7:11" x14ac:dyDescent="0.45">
      <c r="G179" s="5"/>
      <c r="H179" s="8"/>
      <c r="I179" s="5"/>
      <c r="J179" s="5"/>
      <c r="K179" s="5"/>
    </row>
    <row r="180" spans="7:11" x14ac:dyDescent="0.45">
      <c r="G180" s="5"/>
      <c r="H180" s="8"/>
      <c r="I180" s="5"/>
      <c r="J180" s="5"/>
      <c r="K180" s="5"/>
    </row>
    <row r="181" spans="7:11" x14ac:dyDescent="0.45">
      <c r="G181" s="5"/>
      <c r="H181" s="8"/>
      <c r="I181" s="5"/>
      <c r="J181" s="5"/>
      <c r="K181" s="5"/>
    </row>
    <row r="182" spans="7:11" x14ac:dyDescent="0.45">
      <c r="G182" s="5"/>
      <c r="H182" s="8"/>
      <c r="I182" s="5"/>
      <c r="J182" s="5"/>
      <c r="K182" s="5"/>
    </row>
    <row r="183" spans="7:11" x14ac:dyDescent="0.45">
      <c r="G183" s="5"/>
      <c r="H183" s="8"/>
      <c r="I183" s="5"/>
      <c r="J183" s="5"/>
      <c r="K183" s="5"/>
    </row>
    <row r="184" spans="7:11" x14ac:dyDescent="0.45">
      <c r="G184" s="5"/>
      <c r="H184" s="8"/>
      <c r="I184" s="5"/>
      <c r="J184" s="5"/>
      <c r="K184" s="5"/>
    </row>
    <row r="185" spans="7:11" x14ac:dyDescent="0.45">
      <c r="G185" s="5"/>
      <c r="H185" s="8"/>
      <c r="I185" s="5"/>
      <c r="J185" s="5"/>
      <c r="K185" s="5"/>
    </row>
    <row r="186" spans="7:11" x14ac:dyDescent="0.45">
      <c r="G186" s="5"/>
      <c r="H186" s="8"/>
      <c r="I186" s="5"/>
      <c r="J186" s="5"/>
      <c r="K186" s="5"/>
    </row>
    <row r="187" spans="7:11" x14ac:dyDescent="0.45">
      <c r="G187" s="5"/>
      <c r="H187" s="8"/>
      <c r="I187" s="5"/>
      <c r="J187" s="5"/>
      <c r="K187" s="5"/>
    </row>
    <row r="188" spans="7:11" x14ac:dyDescent="0.45">
      <c r="G188" s="5"/>
      <c r="H188" s="8"/>
      <c r="I188" s="5"/>
      <c r="J188" s="5"/>
      <c r="K188" s="5"/>
    </row>
    <row r="189" spans="7:11" x14ac:dyDescent="0.45">
      <c r="G189" s="5"/>
      <c r="H189" s="8"/>
      <c r="I189" s="5"/>
      <c r="J189" s="5"/>
      <c r="K189" s="5"/>
    </row>
    <row r="190" spans="7:11" x14ac:dyDescent="0.45">
      <c r="G190" s="5"/>
      <c r="H190" s="8"/>
      <c r="I190" s="5"/>
      <c r="J190" s="5"/>
      <c r="K190" s="5"/>
    </row>
    <row r="191" spans="7:11" x14ac:dyDescent="0.45">
      <c r="G191" s="5"/>
      <c r="H191" s="8"/>
      <c r="I191" s="5"/>
      <c r="J191" s="5"/>
      <c r="K191" s="5"/>
    </row>
    <row r="192" spans="7:11" x14ac:dyDescent="0.45">
      <c r="G192" s="5"/>
      <c r="H192" s="8"/>
      <c r="I192" s="5"/>
      <c r="J192" s="5"/>
      <c r="K192" s="5"/>
    </row>
    <row r="193" spans="7:11" x14ac:dyDescent="0.45">
      <c r="G193" s="5"/>
      <c r="H193" s="8"/>
      <c r="I193" s="5"/>
      <c r="J193" s="5"/>
      <c r="K193" s="5"/>
    </row>
    <row r="194" spans="7:11" x14ac:dyDescent="0.45">
      <c r="G194" s="5"/>
      <c r="H194" s="8"/>
      <c r="I194" s="5"/>
      <c r="J194" s="5"/>
      <c r="K194" s="5"/>
    </row>
    <row r="195" spans="7:11" x14ac:dyDescent="0.45">
      <c r="G195" s="5"/>
      <c r="H195" s="8"/>
      <c r="I195" s="5"/>
      <c r="J195" s="5"/>
      <c r="K195" s="5"/>
    </row>
    <row r="196" spans="7:11" x14ac:dyDescent="0.45">
      <c r="G196" s="5"/>
      <c r="H196" s="8"/>
      <c r="I196" s="5"/>
      <c r="J196" s="5"/>
      <c r="K196" s="5"/>
    </row>
    <row r="197" spans="7:11" x14ac:dyDescent="0.45">
      <c r="G197" s="5"/>
      <c r="H197" s="8"/>
      <c r="I197" s="5"/>
      <c r="J197" s="5"/>
      <c r="K197" s="5"/>
    </row>
    <row r="198" spans="7:11" x14ac:dyDescent="0.45">
      <c r="G198" s="5"/>
      <c r="H198" s="8"/>
      <c r="I198" s="5"/>
      <c r="J198" s="5"/>
      <c r="K198" s="5"/>
    </row>
    <row r="199" spans="7:11" x14ac:dyDescent="0.45">
      <c r="G199" s="5"/>
      <c r="H199" s="8"/>
      <c r="I199" s="5"/>
      <c r="J199" s="5"/>
      <c r="K199" s="5"/>
    </row>
    <row r="200" spans="7:11" x14ac:dyDescent="0.45">
      <c r="G200" s="5"/>
      <c r="H200" s="8"/>
      <c r="I200" s="5"/>
      <c r="J200" s="5"/>
      <c r="K200" s="5"/>
    </row>
    <row r="201" spans="7:11" x14ac:dyDescent="0.45">
      <c r="G201" s="5"/>
      <c r="H201" s="8"/>
      <c r="I201" s="5"/>
      <c r="J201" s="5"/>
      <c r="K201" s="5"/>
    </row>
    <row r="202" spans="7:11" x14ac:dyDescent="0.45">
      <c r="G202" s="5"/>
      <c r="H202" s="8"/>
      <c r="I202" s="5"/>
      <c r="J202" s="5"/>
      <c r="K202" s="5"/>
    </row>
    <row r="203" spans="7:11" x14ac:dyDescent="0.45">
      <c r="G203" s="5"/>
      <c r="H203" s="8"/>
      <c r="I203" s="5"/>
      <c r="J203" s="5"/>
      <c r="K203" s="5"/>
    </row>
    <row r="204" spans="7:11" x14ac:dyDescent="0.45">
      <c r="G204" s="5"/>
      <c r="H204" s="8"/>
      <c r="I204" s="5"/>
      <c r="J204" s="5"/>
      <c r="K204" s="5"/>
    </row>
    <row r="205" spans="7:11" x14ac:dyDescent="0.45">
      <c r="G205" s="5"/>
      <c r="H205" s="8"/>
      <c r="I205" s="5"/>
      <c r="J205" s="5"/>
      <c r="K205" s="5"/>
    </row>
    <row r="206" spans="7:11" x14ac:dyDescent="0.45">
      <c r="G206" s="5"/>
      <c r="H206" s="8"/>
      <c r="I206" s="5"/>
      <c r="J206" s="5"/>
      <c r="K206" s="5"/>
    </row>
    <row r="207" spans="7:11" x14ac:dyDescent="0.45">
      <c r="G207" s="5"/>
      <c r="H207" s="8"/>
      <c r="I207" s="5"/>
      <c r="J207" s="5"/>
      <c r="K207" s="5"/>
    </row>
    <row r="208" spans="7:11" x14ac:dyDescent="0.45">
      <c r="G208" s="5"/>
      <c r="H208" s="8"/>
      <c r="I208" s="5"/>
      <c r="J208" s="5"/>
      <c r="K208" s="5"/>
    </row>
    <row r="209" spans="7:11" x14ac:dyDescent="0.45">
      <c r="G209" s="5"/>
      <c r="H209" s="8"/>
      <c r="I209" s="5"/>
      <c r="J209" s="5"/>
      <c r="K209" s="5"/>
    </row>
    <row r="210" spans="7:11" x14ac:dyDescent="0.45">
      <c r="G210" s="5"/>
      <c r="H210" s="8"/>
      <c r="I210" s="5"/>
      <c r="J210" s="5"/>
      <c r="K210" s="5"/>
    </row>
    <row r="211" spans="7:11" x14ac:dyDescent="0.45">
      <c r="G211" s="5"/>
      <c r="H211" s="8"/>
      <c r="I211" s="5"/>
      <c r="J211" s="5"/>
      <c r="K211" s="5"/>
    </row>
    <row r="212" spans="7:11" x14ac:dyDescent="0.45">
      <c r="G212" s="5"/>
      <c r="H212" s="8"/>
      <c r="I212" s="5"/>
      <c r="J212" s="5"/>
      <c r="K212" s="5"/>
    </row>
    <row r="213" spans="7:11" x14ac:dyDescent="0.45">
      <c r="G213" s="5"/>
      <c r="H213" s="8"/>
      <c r="I213" s="5"/>
      <c r="J213" s="5"/>
      <c r="K213" s="5"/>
    </row>
    <row r="214" spans="7:11" x14ac:dyDescent="0.45">
      <c r="G214" s="5"/>
      <c r="H214" s="8"/>
      <c r="I214" s="5"/>
      <c r="J214" s="5"/>
      <c r="K214" s="5"/>
    </row>
  </sheetData>
  <pageMargins left="0.7" right="0.7" top="0.78740157499999996" bottom="0.78740157499999996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100MW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 michels</dc:creator>
  <cp:lastModifiedBy>jochen michels</cp:lastModifiedBy>
  <dcterms:created xsi:type="dcterms:W3CDTF">2025-10-18T07:15:06Z</dcterms:created>
  <dcterms:modified xsi:type="dcterms:W3CDTF">2025-10-18T08:48:28Z</dcterms:modified>
</cp:coreProperties>
</file>